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16"/>
  <workbookPr codeName="ThisWorkbook"/>
  <mc:AlternateContent xmlns:mc="http://schemas.openxmlformats.org/markup-compatibility/2006">
    <mc:Choice Requires="x15">
      <x15ac:absPath xmlns:x15ac="http://schemas.microsoft.com/office/spreadsheetml/2010/11/ac" url="D:\My Document ปีงบประมาณ 2568\68 แผนงาน ยย.ทบ\68 งานซ่อมแซมโรงทหาร ส.พัน.4 พล.ร.4 1,982,000 บาท\เอกสารลงเว๊ป\"/>
    </mc:Choice>
  </mc:AlternateContent>
  <bookViews>
    <workbookView xWindow="0" yWindow="0" windowWidth="24000" windowHeight="9930"/>
  </bookViews>
  <sheets>
    <sheet name="ราคากลาง" sheetId="28" r:id="rId1"/>
  </sheets>
  <definedNames>
    <definedName name="_xlnm.Print_Area" localSheetId="0">ราคากลาง!$A$1:$K$117</definedName>
    <definedName name="_xlnm.Print_Titles" localSheetId="0">ราคากลาง!$1:$6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4" i="28" l="1"/>
  <c r="G84" i="28"/>
  <c r="J84" i="28" s="1"/>
  <c r="I101" i="28" l="1"/>
  <c r="G101" i="28"/>
  <c r="J101" i="28" l="1"/>
  <c r="I57" i="28"/>
  <c r="G57" i="28"/>
  <c r="J57" i="28" l="1"/>
  <c r="I82" i="28"/>
  <c r="G82" i="28"/>
  <c r="J82" i="28" l="1"/>
  <c r="I35" i="28"/>
  <c r="G35" i="28"/>
  <c r="I52" i="28"/>
  <c r="G52" i="28"/>
  <c r="G48" i="28"/>
  <c r="J48" i="28" s="1"/>
  <c r="J35" i="28" l="1"/>
  <c r="J52" i="28"/>
  <c r="I100" i="28" l="1"/>
  <c r="G100" i="28"/>
  <c r="I97" i="28"/>
  <c r="G97" i="28"/>
  <c r="I95" i="28"/>
  <c r="G95" i="28"/>
  <c r="I41" i="28"/>
  <c r="G41" i="28"/>
  <c r="G42" i="28"/>
  <c r="J42" i="28" s="1"/>
  <c r="J100" i="28" l="1"/>
  <c r="J95" i="28"/>
  <c r="J97" i="28"/>
  <c r="J41" i="28"/>
  <c r="J33" i="28" l="1"/>
  <c r="I33" i="28"/>
  <c r="G53" i="28"/>
  <c r="J53" i="28" s="1"/>
  <c r="G54" i="28" l="1"/>
  <c r="J54" i="28" s="1"/>
  <c r="J55" i="28" s="1"/>
  <c r="I39" i="28" l="1"/>
  <c r="G39" i="28"/>
  <c r="I37" i="28"/>
  <c r="G37" i="28"/>
  <c r="J37" i="28" l="1"/>
  <c r="J39" i="28"/>
  <c r="J43" i="28" l="1"/>
  <c r="I10" i="28"/>
  <c r="G10" i="28"/>
  <c r="F21" i="28"/>
  <c r="G21" i="28" s="1"/>
  <c r="G20" i="28"/>
  <c r="J20" i="28" s="1"/>
  <c r="J10" i="28" l="1"/>
  <c r="L21" i="28"/>
  <c r="H21" i="28" s="1"/>
  <c r="I21" i="28" s="1"/>
  <c r="J21" i="28" s="1"/>
  <c r="I14" i="28" l="1"/>
  <c r="G14" i="28"/>
  <c r="J14" i="28" l="1"/>
  <c r="G72" i="28" l="1"/>
  <c r="J72" i="28" s="1"/>
  <c r="I69" i="28" l="1"/>
  <c r="I91" i="28"/>
  <c r="G91" i="28"/>
  <c r="I88" i="28"/>
  <c r="I87" i="28"/>
  <c r="G87" i="28"/>
  <c r="I85" i="28"/>
  <c r="I80" i="28"/>
  <c r="G80" i="28"/>
  <c r="I78" i="28"/>
  <c r="G78" i="28"/>
  <c r="L85" i="28" s="1"/>
  <c r="F85" i="28" s="1"/>
  <c r="G85" i="28" s="1"/>
  <c r="I76" i="28"/>
  <c r="G76" i="28"/>
  <c r="I74" i="28"/>
  <c r="G74" i="28"/>
  <c r="J71" i="28"/>
  <c r="G71" i="28"/>
  <c r="J70" i="28"/>
  <c r="G70" i="28"/>
  <c r="G69" i="28"/>
  <c r="I64" i="28"/>
  <c r="G64" i="28"/>
  <c r="I58" i="28"/>
  <c r="G58" i="28"/>
  <c r="J80" i="28" l="1"/>
  <c r="J91" i="28"/>
  <c r="J85" i="28"/>
  <c r="J69" i="28"/>
  <c r="J76" i="28"/>
  <c r="J78" i="28"/>
  <c r="J64" i="28"/>
  <c r="J58" i="28"/>
  <c r="J74" i="28"/>
  <c r="J87" i="28"/>
  <c r="F88" i="28"/>
  <c r="G88" i="28" s="1"/>
  <c r="J88" i="28" s="1"/>
  <c r="J92" i="28" l="1"/>
  <c r="I99" i="28"/>
  <c r="G99" i="28"/>
  <c r="J99" i="28" l="1"/>
  <c r="J102" i="28" s="1"/>
  <c r="I30" i="28"/>
  <c r="G30" i="28"/>
  <c r="J30" i="28" l="1"/>
  <c r="I28" i="28" l="1"/>
  <c r="J28" i="28" s="1"/>
  <c r="J31" i="28" s="1"/>
  <c r="I19" i="28"/>
  <c r="G19" i="28"/>
  <c r="I17" i="28"/>
  <c r="G17" i="28"/>
  <c r="I16" i="28"/>
  <c r="G16" i="28"/>
  <c r="J16" i="28" l="1"/>
  <c r="J19" i="28"/>
  <c r="J17" i="28"/>
  <c r="J22" i="28" l="1"/>
  <c r="J107" i="28" l="1"/>
  <c r="J108" i="28" s="1"/>
  <c r="J109" i="28" s="1"/>
  <c r="J110" i="28" s="1"/>
  <c r="L110" i="28" s="1"/>
</calcChain>
</file>

<file path=xl/sharedStrings.xml><?xml version="1.0" encoding="utf-8"?>
<sst xmlns="http://schemas.openxmlformats.org/spreadsheetml/2006/main" count="221" uniqueCount="130">
  <si>
    <t>ลำดับ</t>
  </si>
  <si>
    <t>รายการ</t>
  </si>
  <si>
    <t>จำนวน</t>
  </si>
  <si>
    <t>FACTOR F.</t>
  </si>
  <si>
    <t>เป็นเงิน</t>
  </si>
  <si>
    <t>หมายเหตุ</t>
  </si>
  <si>
    <t xml:space="preserve"> -</t>
  </si>
  <si>
    <t>ตร.ม.</t>
  </si>
  <si>
    <t>หน่วย</t>
  </si>
  <si>
    <t>ค่าแรงงาน</t>
  </si>
  <si>
    <t>ค่าวัสดุและแรงงาน</t>
  </si>
  <si>
    <t>ราคาต่อหน่วย</t>
  </si>
  <si>
    <t>จำนวนเงิน</t>
  </si>
  <si>
    <t>รวมเป็นเงิน</t>
  </si>
  <si>
    <t>-</t>
  </si>
  <si>
    <t>รวมเป็นเงินทั้งสิ้น</t>
  </si>
  <si>
    <t>ค่าใช้จ่าย</t>
  </si>
  <si>
    <t>วันที่…………..เดือน ………………………พ.ศ……………………….</t>
  </si>
  <si>
    <t>ชุด</t>
  </si>
  <si>
    <t xml:space="preserve"> </t>
  </si>
  <si>
    <t>ปัดเศษ</t>
  </si>
  <si>
    <t>ค่าวัสดุ</t>
  </si>
  <si>
    <t>ท่อน</t>
  </si>
  <si>
    <t>ม.</t>
  </si>
  <si>
    <t>งาน</t>
  </si>
  <si>
    <t>งานระบบไฟฟ้า</t>
  </si>
  <si>
    <t>งานฝ้าเพดาน</t>
  </si>
  <si>
    <t>รวมค่าวัสดุและค่าแรงข้อ  1.4</t>
  </si>
  <si>
    <t>ตัว</t>
  </si>
  <si>
    <t>อัน</t>
  </si>
  <si>
    <t>ผนังก่อคอนกรีตบล็อกมวลเบาขนาด  20 x 60 x 7.5  ซม.  พร้อมฉาบปูนเรียบ</t>
  </si>
  <si>
    <t>สองด้าน   พื้นที่ประมาณ</t>
  </si>
  <si>
    <t>ทาสีน้ำพลาสติกอะครีลิค  ชนิดทาภายใน ( รวมรองพื้นปูนเก่า )    ชนิดด้าน</t>
  </si>
  <si>
    <t xml:space="preserve">ชนิดด้าน ทาฝ้าเพดาน    พื้นที่ประมาณ   </t>
  </si>
  <si>
    <t>รื้อถอนวงกบพร้อมบานประตู</t>
  </si>
  <si>
    <t>แผ่น</t>
  </si>
  <si>
    <t>งาน   กลุ่มงบงานโครงการก่อสร้าง ปรับปรุงอาคารและสิ่งปลูกสร้าง ประจำปีงบประมาณ 2568</t>
  </si>
  <si>
    <t>งานหลังคา</t>
  </si>
  <si>
    <t>( มอก. )  หนา  3.5  ซม.  โครงคร่าวไม้ 1" x 2" พร้อมกุญแจลูกบิด , บานพับ , กลอน</t>
  </si>
  <si>
    <t>ปุ่มกันกระแทก</t>
  </si>
  <si>
    <t>ความยาวประมาณ</t>
  </si>
  <si>
    <t>มีรายละเอียดดังนี้.-</t>
  </si>
  <si>
    <t xml:space="preserve">ติดตั้งครอบสัน (เข้าลอน) แผ่นเหล็กรีดลอนเคลือบสีหนา  0.50  มม. </t>
  </si>
  <si>
    <t>พร้อมอุปกรณ์ยึดตรึงไม่ขึ้นสนิม ความยาวประมาณ</t>
  </si>
  <si>
    <t>ติดตั้งรางน้ำตะเข้ราง  สเตนเลส  พร้อมอุปกรณ์ยึดตรึง  ความยาวประมาณ</t>
  </si>
  <si>
    <t xml:space="preserve">ติดตั้งเชิงชายไม้ไฟเบอร์ซีเมนต์ชนิดเคลือบสีขนาด 20 ซม. หนา 16  มม.  </t>
  </si>
  <si>
    <t>รวมค่าวัสดุและค่าแรงข้อ 1.1</t>
  </si>
  <si>
    <t>1.2</t>
  </si>
  <si>
    <t>รวมค่าวัสดุและค่าแรงข้อ 1.2</t>
  </si>
  <si>
    <t xml:space="preserve">      รวมค่าวัสดุและค่าแรง ข้อ 1.3</t>
  </si>
  <si>
    <t>ค่าอุปกรณ์ประกอบสายไฟฟ้า</t>
  </si>
  <si>
    <t>ค่าอุปกรณ์ประกอบท่อร้อยสายไฟฟ้า</t>
  </si>
  <si>
    <t>1.5</t>
  </si>
  <si>
    <t>รวมค่าวัสดุและค่าแรงข้อ 1.5</t>
  </si>
  <si>
    <t xml:space="preserve"> งานผนัง</t>
  </si>
  <si>
    <t>รื้อชุดดวงโคม ของเดิมที่ชำรุด</t>
  </si>
  <si>
    <t xml:space="preserve">ติดตั้งดวงโคมแผ่นเหล็กพับขึ้นรูปหนาไม่น้อยกว่า 0.4 มม. </t>
  </si>
  <si>
    <t xml:space="preserve">ขนาด 1 x LED 18 W., มีอายุการใช้งานไม่น้อยกว่า  25,000 ชม.  </t>
  </si>
  <si>
    <t xml:space="preserve">ค่าความส่องสว่างมาตรฐาน IES LM  80 ชุดขับหลอดกระแสไฟฟ้า </t>
  </si>
  <si>
    <t>( LED Driver Board ) ติดตั้งอยู่ภายในหลอดโดยมีอุปกรณ์</t>
  </si>
  <si>
    <t xml:space="preserve">ป้องกันไฟแรงดันเกินชั่วขณะ ( Surge  Protection ) </t>
  </si>
  <si>
    <t xml:space="preserve">ไม่น้อยกว่า  1 kV. </t>
  </si>
  <si>
    <t>ติดตั้ง LOAD CENTER ชนิดใช้กับไฟฟ้า 3 Ø, 4 W.,</t>
  </si>
  <si>
    <t>240/415 VAC จำนวนวงจรย่อย (NUMBER OF WAY)</t>
  </si>
  <si>
    <t>MINIATURE CIRCUIT BREAKER ขนาด 1P/10 A.,IC &gt; 6 KA., 240/415 VAC</t>
  </si>
  <si>
    <t>MINIATURE CIRCUIT BREAKER ขนาด 1P/16 A.,IC &gt; 6 KA., 240/415 VAC</t>
  </si>
  <si>
    <t>MINIATURE CIRCUIT BREAKER ขนาด 1P/25 A.,IC &gt; 6 KA., 240/415 VAC</t>
  </si>
  <si>
    <t xml:space="preserve">ติดตั้ง  SWITCH  ไฟฟ้าแบบ 2 ช่อง ชนิดติดลอย ขนาด 16 A., </t>
  </si>
  <si>
    <t>250 V.  พร้อมกล่องพลาสติก และอุปกรณ์ยึดตรึง</t>
  </si>
  <si>
    <t>ติดตั้ง  PLUG  ไฟฟ้า  แบบ  2  ช่อง  ชนิดมีสายดิน  ( 2P + E )    ชนิดติดลอย</t>
  </si>
  <si>
    <t>ขนาด  16  A., 250  V.,  พร้อมกล่องโลหะ  และอุปกรณ์ครบชุด</t>
  </si>
  <si>
    <t xml:space="preserve">สายไฟฟ้าทองแดงกลมแกนเดี่ยว ชนิด THW. (IEC 01) </t>
  </si>
  <si>
    <t xml:space="preserve">แท่งหลักดิน (GROUND ROD COPPER CLAD) แบบชุบทองแดง </t>
  </si>
  <si>
    <t xml:space="preserve">ขนาด Ø 18 มม. ยาว 8 ฟุต พร้อมแคล้มป์หัวใจยึดสายไฟฟ้า </t>
  </si>
  <si>
    <t>ขนาด Ø 18 มม.</t>
  </si>
  <si>
    <t xml:space="preserve">12 วงจร </t>
  </si>
  <si>
    <r>
      <t>ขนาด 1 x 1.5 ตร.มม. 750 V. 70</t>
    </r>
    <r>
      <rPr>
        <vertAlign val="superscript"/>
        <sz val="14"/>
        <rFont val="TH Sarabun New"/>
        <family val="2"/>
      </rPr>
      <t>0</t>
    </r>
    <r>
      <rPr>
        <sz val="14"/>
        <rFont val="TH Sarabun New"/>
        <family val="2"/>
      </rPr>
      <t>C</t>
    </r>
  </si>
  <si>
    <r>
      <t>ขนาด 1 x 2.5 ตร.มม. 750 V. 70</t>
    </r>
    <r>
      <rPr>
        <vertAlign val="superscript"/>
        <sz val="14"/>
        <rFont val="TH Sarabun New"/>
        <family val="2"/>
      </rPr>
      <t>0</t>
    </r>
    <r>
      <rPr>
        <sz val="14"/>
        <rFont val="TH Sarabun New"/>
        <family val="2"/>
      </rPr>
      <t>C</t>
    </r>
  </si>
  <si>
    <t>ท่อร้อยสายไฟฟ้า  PVC.    ขนาด   Ø 18 มม.</t>
  </si>
  <si>
    <t>คณะกรรมการกำหนดราคากลางพิจารณาเห็นชอบให้กำหนดเป็นราคากลางได้</t>
  </si>
  <si>
    <t>ติดตั้งฝ้าเพดานแผ่นเรียบไฟเบอร์ซีเมนต์หนา 6 มม. ( ขอบลาดฉาบเก็บรอยต่อ )</t>
  </si>
  <si>
    <t>ผู้ประมาณการ  จ.ส.อ.ศุภากร อินทร์พวง</t>
  </si>
  <si>
    <t>สถานที่ ส.พัน.4 พล.ร.4 จว.พ.ล.</t>
  </si>
  <si>
    <t>รหัสงาน   6804040</t>
  </si>
  <si>
    <t>ติดตั้งหลังคาแผ่นเหล็กรีดลอน  ( METAL  SHEET ) เคลือบสี</t>
  </si>
  <si>
    <t xml:space="preserve">หนา 0.50  มม. บุฉนวนกันความร้อนโพลียูริเทนโฟม PU </t>
  </si>
  <si>
    <t>ยึดตรึงไม่ขึ้นสนิม   พื้นที่ประมาณ</t>
  </si>
  <si>
    <t>ลบ.ฟ.</t>
  </si>
  <si>
    <t xml:space="preserve">ค่าแรงติดตั้งแปไม้เนื้อแข็ง  </t>
  </si>
  <si>
    <t xml:space="preserve">รื้อถอนกระเบื้องมุงหลังคาลอนคู่สีเทาซีเมนต์ พื้นที่ประมาณ </t>
  </si>
  <si>
    <t xml:space="preserve">   </t>
  </si>
  <si>
    <t>เสาเอ็น , ทับหลัง  ค.ส.ล.  เสริมเหล็กแกนขนาด  9  มม. จำนวน 2 เส้น เหล็กปลอก</t>
  </si>
  <si>
    <t xml:space="preserve">ขนาด  6  มม. @  0.15  ม. ความยาวประมาณ </t>
  </si>
  <si>
    <t xml:space="preserve">2" x 4"  พร้อมบานประตูไม้อัดยาง  ชนิดใช้ภายใน  เกรดเอ  ขนาด  1.00 x 2.00  ม.  </t>
  </si>
  <si>
    <t>แผ่น PLATE เหล็กขนาด 3" x 3" หนา 4 มม. พร้อมอุปกรณ์ยึดตรึง</t>
  </si>
  <si>
    <t>น้ำหนัก 18.90 กก.</t>
  </si>
  <si>
    <t xml:space="preserve">ราวกันตกเหล็กกล่อง ดำ 3" x 1 1/2" หนา 2 มม. ยาว 6.00 ม. </t>
  </si>
  <si>
    <t>1.4</t>
  </si>
  <si>
    <t>ทาสีน้ำพลาสติกอะครีลิค  ชนิดทาภายนอก ( รวมรองพื้นปูนใหม่ )   กึ่งเงา</t>
  </si>
  <si>
    <t>ทาสีน้ำพลาสติกอะครีลิค  ชนิดทาภายใน ( รวมรองพื้นปูนใหม่ )  กึ่งเงา</t>
  </si>
  <si>
    <t xml:space="preserve">พื้นที่ประมาณ   </t>
  </si>
  <si>
    <t>ทาสีน้ำมัน  ทาไม้  ( ทับหน้าสีน้ำมัน  2  เที่ยว )  พื้นที่ประมาณ</t>
  </si>
  <si>
    <t>หนา 25 มม. ปิดทับด้วยอลูมิเนียมฟอยล์ 1 ด้านพร้อมอุปกรณ์</t>
  </si>
  <si>
    <t xml:space="preserve">สายไฟฟ้าทองแดงกลมแกนเดี่ยวชนิด THW (IEC 01) ขนาด 1x10 ตร.มม.  </t>
  </si>
  <si>
    <t xml:space="preserve">750  V.  70°C </t>
  </si>
  <si>
    <t xml:space="preserve"> โครงการปรับปรุงและพัฒนาหน่วย ทภ.3 และ นขต.</t>
  </si>
  <si>
    <t>ประมาณการเมื่อ 4 พ.ย. 67</t>
  </si>
  <si>
    <t>1.6</t>
  </si>
  <si>
    <t xml:space="preserve">งานซ่อมแซมโรงทหาร หมายเลข 217/97 ของ ส.พัน.4 พล.ร.4 </t>
  </si>
  <si>
    <t>รวมค่าวัสดุและค่าแรงข้อ 1.6</t>
  </si>
  <si>
    <t xml:space="preserve">รวมค่าวัสดุและค่าแรง ข้อ 1 </t>
  </si>
  <si>
    <t>พ.อ. ….............………………………..…………….ประธานกรรมการ             พ.อ. ………...................…..………......……………………กรรมการ              ร.อ. …………..…………............……………..............กรรมการ</t>
  </si>
  <si>
    <t xml:space="preserve">                ( สถาพร  มีศิริ )                                                                      ( วชิระ  กาญจนสุต )                                                        ( ธนภัทร   โสดากุล )</t>
  </si>
  <si>
    <t>วันที่………...…….เดือน…….........…………….พ.ศ.………….............</t>
  </si>
  <si>
    <t>รื้อถอนฝ้าเพดาน วัสดุแผ่นพร้อมโครงคร่าว ( ยกเว้นฝ้าชายคา ) พื้นที่ประมาณ</t>
  </si>
  <si>
    <t>โครงคร่าวเหล็กชุบสังกะสี @ 0.40 x 0.80  ม.   พื้นที่ประมาณ</t>
  </si>
  <si>
    <t>รื้อผนังไม้ยาง  พื้นที่ประมาณ</t>
  </si>
  <si>
    <t>ติดตั้งวงกบประตูไม้เนื้อแข็งแบบไม่มีช่องแสงขนาด 0.90 x 2.00 ม.  ขนาดไม้วงกบ</t>
  </si>
  <si>
    <t xml:space="preserve">รื้อถอนวงกบบานหน้าต่างเปลื่ยนอุปกรณ์ ติดตั้งใหม่ให้ใช้การได้ดี </t>
  </si>
  <si>
    <t xml:space="preserve">รื้อถอนวงกบบานประตูเปลื่ยนอุปกรณ์ ติดตั้งใหม่ให้ใช้การได้ดี </t>
  </si>
  <si>
    <t>รื้อพัดลมของเดิม พร้อมติดตั้งใหม่ให้ใช้การได้ดี</t>
  </si>
  <si>
    <t>งานทาสี ( ชั้น 2 )</t>
  </si>
  <si>
    <t xml:space="preserve">ทาสีน้ำมัน ทาเหล็ก  ( ทารองพื้นกันสนิม 2 เที่ยว + สีน้ำมัน 2 เที่ยว ) พื้นที่ประมาณ    </t>
  </si>
  <si>
    <t xml:space="preserve">ติดตั้งผนังไม้ยางหนา  6  มม.  โครงคร่าวไม้เนื้อยาง ขนาด 1 1/2" x 3" </t>
  </si>
  <si>
    <t xml:space="preserve"> @ 0.40 x 0.60 ม. บุด้านเดียว ( พร้อมทาน้ำยาป้องกันศัตรูทำลายไม้ ) พื้นที่ประมาณ</t>
  </si>
  <si>
    <t xml:space="preserve">สายไฟฟ้าทองแดงกลมแกนเดี่ยว ชนิด THW.   (IEC 01)   </t>
  </si>
  <si>
    <r>
      <t>ขนาด 1 x 16 ตร.มม. 750 V. 70</t>
    </r>
    <r>
      <rPr>
        <vertAlign val="superscript"/>
        <sz val="14"/>
        <color theme="1"/>
        <rFont val="TH Sarabun New"/>
        <family val="2"/>
      </rPr>
      <t>0</t>
    </r>
    <r>
      <rPr>
        <sz val="14"/>
        <color theme="1"/>
        <rFont val="TH Sarabun New"/>
        <family val="2"/>
      </rPr>
      <t>C</t>
    </r>
  </si>
  <si>
    <t>แปไม้เนื้อแข็ง ขนาด  1  1 / 2" x 3" x 4.00  ม.  ( 7 ท่อน )</t>
  </si>
  <si>
    <t>งานประตู-หน้าต่าง</t>
  </si>
  <si>
    <t xml:space="preserve">แบบแสดงรายการ ปริมาณงาน  และราคา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</si>
</sst>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#,##0.0000;\-#,##0.0000;&quot;-&quot;"/>
    <numFmt numFmtId="190" formatCode="_(* #,##0.00_);_(* \(#,##0.00\);_(* &quot;-&quot;??_);_(@_)"/>
    <numFmt numFmtId="191" formatCode="_(* #,##0_);_(* \(#,##0\);_(* &quot;-&quot;??_);_(@_)"/>
  </numFmts>
  <fonts count="23" x14ac:knownFonts="1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</font>
    <font>
      <sz val="14"/>
      <name val="Angsana New"/>
      <family val="1"/>
    </font>
    <font>
      <b/>
      <sz val="14"/>
      <name val="TH Sarabun New"/>
      <family val="2"/>
    </font>
    <font>
      <sz val="14"/>
      <name val="TH Sarabun New"/>
      <family val="2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u val="singleAccounting"/>
      <sz val="14"/>
      <name val="TH Sarabun New"/>
      <family val="2"/>
    </font>
    <font>
      <b/>
      <u val="singleAccounting"/>
      <sz val="14"/>
      <name val="TH Sarabun New"/>
      <family val="2"/>
    </font>
    <font>
      <sz val="11"/>
      <color indexed="8"/>
      <name val="TH Sarabun New"/>
      <family val="2"/>
    </font>
    <font>
      <sz val="14"/>
      <color indexed="8"/>
      <name val="TH Sarabun New"/>
      <family val="2"/>
    </font>
    <font>
      <sz val="11"/>
      <color rgb="FFFF0000"/>
      <name val="TH Sarabun New"/>
      <family val="2"/>
    </font>
    <font>
      <sz val="11"/>
      <name val="TH Sarabun New"/>
      <family val="2"/>
    </font>
    <font>
      <b/>
      <u/>
      <sz val="14"/>
      <color theme="1"/>
      <name val="TH Sarabun New"/>
      <family val="2"/>
    </font>
    <font>
      <vertAlign val="superscript"/>
      <sz val="14"/>
      <name val="TH Sarabun New"/>
      <family val="2"/>
    </font>
    <font>
      <sz val="14"/>
      <color rgb="FFFF0000"/>
      <name val="TH Sarabun New"/>
      <family val="2"/>
    </font>
    <font>
      <b/>
      <sz val="14"/>
      <color indexed="10"/>
      <name val="TH Sarabun New"/>
      <family val="2"/>
    </font>
    <font>
      <sz val="11"/>
      <color theme="1"/>
      <name val="TH Sarabun New"/>
      <family val="2"/>
    </font>
    <font>
      <vertAlign val="superscript"/>
      <sz val="14"/>
      <color theme="1"/>
      <name val="TH Sarabun New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283">
    <xf numFmtId="0" fontId="0" fillId="0" borderId="0" xfId="0"/>
    <xf numFmtId="0" fontId="6" fillId="0" borderId="0" xfId="0" applyFont="1"/>
    <xf numFmtId="0" fontId="7" fillId="0" borderId="0" xfId="0" applyFont="1"/>
    <xf numFmtId="4" fontId="7" fillId="0" borderId="1" xfId="1" applyNumberFormat="1" applyFont="1" applyFill="1" applyBorder="1" applyAlignment="1">
      <alignment horizontal="right"/>
    </xf>
    <xf numFmtId="43" fontId="7" fillId="0" borderId="0" xfId="2" applyFont="1" applyFill="1" applyBorder="1"/>
    <xf numFmtId="4" fontId="7" fillId="0" borderId="1" xfId="2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left"/>
    </xf>
    <xf numFmtId="43" fontId="7" fillId="0" borderId="4" xfId="10" applyFont="1" applyFill="1" applyBorder="1" applyAlignment="1">
      <alignment horizontal="center"/>
    </xf>
    <xf numFmtId="43" fontId="7" fillId="0" borderId="1" xfId="10" applyFont="1" applyFill="1" applyBorder="1" applyAlignment="1">
      <alignment horizontal="right"/>
    </xf>
    <xf numFmtId="43" fontId="7" fillId="0" borderId="1" xfId="10" applyFont="1" applyFill="1" applyBorder="1" applyAlignment="1">
      <alignment horizontal="right" vertical="center"/>
    </xf>
    <xf numFmtId="43" fontId="7" fillId="0" borderId="5" xfId="2" applyFont="1" applyFill="1" applyBorder="1" applyAlignment="1">
      <alignment horizontal="center"/>
    </xf>
    <xf numFmtId="190" fontId="7" fillId="0" borderId="1" xfId="2" applyNumberFormat="1" applyFont="1" applyFill="1" applyBorder="1" applyAlignment="1">
      <alignment horizontal="right"/>
    </xf>
    <xf numFmtId="43" fontId="7" fillId="0" borderId="1" xfId="2" applyFont="1" applyFill="1" applyBorder="1" applyAlignment="1">
      <alignment horizontal="right" vertical="center"/>
    </xf>
    <xf numFmtId="43" fontId="9" fillId="0" borderId="0" xfId="1" applyFont="1" applyFill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left" vertical="center"/>
    </xf>
    <xf numFmtId="43" fontId="8" fillId="0" borderId="0" xfId="1" applyFont="1" applyFill="1" applyBorder="1" applyAlignment="1">
      <alignment horizontal="left" vertical="center"/>
    </xf>
    <xf numFmtId="43" fontId="8" fillId="0" borderId="7" xfId="1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3" fontId="7" fillId="0" borderId="1" xfId="1" applyFont="1" applyFill="1" applyBorder="1" applyAlignment="1">
      <alignment horizontal="right"/>
    </xf>
    <xf numFmtId="43" fontId="11" fillId="0" borderId="1" xfId="1" applyFont="1" applyFill="1" applyBorder="1" applyAlignment="1">
      <alignment horizontal="right"/>
    </xf>
    <xf numFmtId="43" fontId="7" fillId="0" borderId="4" xfId="1" applyFont="1" applyFill="1" applyBorder="1" applyAlignment="1">
      <alignment horizontal="center"/>
    </xf>
    <xf numFmtId="0" fontId="7" fillId="0" borderId="0" xfId="1" applyNumberFormat="1" applyFont="1" applyFill="1" applyBorder="1" applyAlignment="1">
      <alignment horizontal="right" vertical="center"/>
    </xf>
    <xf numFmtId="43" fontId="6" fillId="0" borderId="1" xfId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9" fillId="0" borderId="0" xfId="0" applyFont="1"/>
    <xf numFmtId="43" fontId="9" fillId="0" borderId="1" xfId="1" applyFont="1" applyFill="1" applyBorder="1" applyAlignment="1">
      <alignment horizontal="right"/>
    </xf>
    <xf numFmtId="43" fontId="6" fillId="0" borderId="1" xfId="12" applyFont="1" applyFill="1" applyBorder="1" applyAlignment="1">
      <alignment horizontal="center"/>
    </xf>
    <xf numFmtId="43" fontId="7" fillId="0" borderId="1" xfId="12" applyFont="1" applyFill="1" applyBorder="1" applyAlignment="1">
      <alignment horizontal="right"/>
    </xf>
    <xf numFmtId="43" fontId="7" fillId="0" borderId="1" xfId="12" applyFont="1" applyFill="1" applyBorder="1" applyAlignment="1">
      <alignment horizontal="center"/>
    </xf>
    <xf numFmtId="43" fontId="7" fillId="0" borderId="1" xfId="12" applyFont="1" applyFill="1" applyBorder="1" applyAlignment="1">
      <alignment horizontal="right" vertical="center"/>
    </xf>
    <xf numFmtId="43" fontId="7" fillId="0" borderId="1" xfId="12" applyFont="1" applyFill="1" applyBorder="1"/>
    <xf numFmtId="43" fontId="7" fillId="0" borderId="5" xfId="12" applyFont="1" applyFill="1" applyBorder="1"/>
    <xf numFmtId="43" fontId="7" fillId="0" borderId="0" xfId="12" applyFont="1" applyFill="1" applyBorder="1"/>
    <xf numFmtId="43" fontId="7" fillId="0" borderId="1" xfId="12" applyFont="1" applyFill="1" applyBorder="1" applyAlignment="1"/>
    <xf numFmtId="43" fontId="7" fillId="0" borderId="1" xfId="12" applyFont="1" applyFill="1" applyBorder="1" applyAlignment="1">
      <alignment vertical="center"/>
    </xf>
    <xf numFmtId="43" fontId="7" fillId="0" borderId="5" xfId="12" applyFont="1" applyFill="1" applyBorder="1" applyAlignment="1">
      <alignment vertical="center"/>
    </xf>
    <xf numFmtId="43" fontId="7" fillId="0" borderId="0" xfId="12" applyFont="1" applyFill="1" applyBorder="1" applyAlignment="1">
      <alignment vertical="center"/>
    </xf>
    <xf numFmtId="43" fontId="7" fillId="0" borderId="1" xfId="1" applyFont="1" applyFill="1" applyBorder="1" applyAlignment="1">
      <alignment horizontal="right" wrapText="1"/>
    </xf>
    <xf numFmtId="43" fontId="6" fillId="0" borderId="1" xfId="1" applyFont="1" applyFill="1" applyBorder="1" applyAlignment="1">
      <alignment horizontal="right" wrapText="1"/>
    </xf>
    <xf numFmtId="0" fontId="7" fillId="0" borderId="1" xfId="1" applyNumberFormat="1" applyFont="1" applyFill="1" applyBorder="1" applyAlignment="1">
      <alignment horizontal="center"/>
    </xf>
    <xf numFmtId="43" fontId="7" fillId="0" borderId="1" xfId="1" applyFont="1" applyFill="1" applyBorder="1" applyAlignment="1">
      <alignment horizontal="right" vertical="center" wrapText="1"/>
    </xf>
    <xf numFmtId="43" fontId="7" fillId="0" borderId="1" xfId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right"/>
    </xf>
    <xf numFmtId="4" fontId="9" fillId="0" borderId="1" xfId="1" applyNumberFormat="1" applyFont="1" applyFill="1" applyBorder="1" applyAlignment="1">
      <alignment horizontal="right"/>
    </xf>
    <xf numFmtId="43" fontId="8" fillId="0" borderId="1" xfId="1" applyFont="1" applyFill="1" applyBorder="1" applyAlignment="1">
      <alignment horizontal="center"/>
    </xf>
    <xf numFmtId="0" fontId="9" fillId="0" borderId="1" xfId="1" applyNumberFormat="1" applyFont="1" applyFill="1" applyBorder="1" applyAlignment="1"/>
    <xf numFmtId="43" fontId="9" fillId="0" borderId="0" xfId="1" applyFont="1" applyFill="1" applyBorder="1" applyAlignment="1"/>
    <xf numFmtId="4" fontId="9" fillId="0" borderId="1" xfId="1" applyNumberFormat="1" applyFont="1" applyFill="1" applyBorder="1" applyAlignment="1">
      <alignment horizontal="center"/>
    </xf>
    <xf numFmtId="43" fontId="6" fillId="0" borderId="0" xfId="2" applyFont="1" applyFill="1" applyBorder="1" applyAlignment="1"/>
    <xf numFmtId="43" fontId="6" fillId="0" borderId="0" xfId="2" applyFont="1" applyFill="1" applyBorder="1" applyAlignment="1">
      <alignment horizontal="left"/>
    </xf>
    <xf numFmtId="43" fontId="7" fillId="0" borderId="2" xfId="12" applyFont="1" applyFill="1" applyBorder="1" applyAlignment="1">
      <alignment horizontal="right"/>
    </xf>
    <xf numFmtId="43" fontId="7" fillId="0" borderId="2" xfId="12" applyFont="1" applyFill="1" applyBorder="1" applyAlignment="1">
      <alignment horizontal="right" vertical="center"/>
    </xf>
    <xf numFmtId="43" fontId="7" fillId="0" borderId="2" xfId="12" applyFont="1" applyFill="1" applyBorder="1"/>
    <xf numFmtId="4" fontId="16" fillId="0" borderId="1" xfId="0" applyNumberFormat="1" applyFont="1" applyBorder="1" applyAlignment="1">
      <alignment horizontal="right"/>
    </xf>
    <xf numFmtId="43" fontId="16" fillId="0" borderId="1" xfId="1" applyFont="1" applyFill="1" applyBorder="1" applyAlignment="1">
      <alignment horizontal="right" vertical="center"/>
    </xf>
    <xf numFmtId="43" fontId="7" fillId="0" borderId="0" xfId="2" applyFont="1" applyFill="1" applyBorder="1" applyAlignment="1"/>
    <xf numFmtId="43" fontId="7" fillId="0" borderId="0" xfId="2" applyFont="1" applyFill="1" applyBorder="1" applyAlignment="1">
      <alignment horizontal="center"/>
    </xf>
    <xf numFmtId="0" fontId="13" fillId="0" borderId="0" xfId="0" applyFont="1"/>
    <xf numFmtId="0" fontId="9" fillId="0" borderId="5" xfId="0" applyFont="1" applyBorder="1"/>
    <xf numFmtId="43" fontId="16" fillId="0" borderId="2" xfId="1" applyFont="1" applyFill="1" applyBorder="1" applyAlignment="1">
      <alignment horizontal="right" vertical="center"/>
    </xf>
    <xf numFmtId="43" fontId="7" fillId="0" borderId="1" xfId="12" applyFont="1" applyFill="1" applyBorder="1" applyAlignment="1">
      <alignment horizontal="right" wrapText="1"/>
    </xf>
    <xf numFmtId="0" fontId="13" fillId="0" borderId="1" xfId="0" applyFont="1" applyBorder="1"/>
    <xf numFmtId="43" fontId="7" fillId="0" borderId="2" xfId="1" applyFont="1" applyFill="1" applyBorder="1" applyAlignment="1">
      <alignment horizontal="right"/>
    </xf>
    <xf numFmtId="187" fontId="9" fillId="0" borderId="1" xfId="2" applyNumberFormat="1" applyFont="1" applyFill="1" applyBorder="1" applyAlignment="1">
      <alignment horizontal="center"/>
    </xf>
    <xf numFmtId="187" fontId="9" fillId="0" borderId="0" xfId="2" applyNumberFormat="1" applyFont="1" applyFill="1" applyBorder="1" applyAlignment="1">
      <alignment horizontal="right" wrapText="1"/>
    </xf>
    <xf numFmtId="43" fontId="9" fillId="0" borderId="1" xfId="2" applyFont="1" applyFill="1" applyBorder="1" applyAlignment="1">
      <alignment horizontal="right" wrapText="1"/>
    </xf>
    <xf numFmtId="43" fontId="9" fillId="0" borderId="0" xfId="2" applyFont="1" applyFill="1" applyBorder="1"/>
    <xf numFmtId="43" fontId="9" fillId="0" borderId="0" xfId="2" applyFont="1" applyFill="1"/>
    <xf numFmtId="187" fontId="9" fillId="0" borderId="1" xfId="2" applyNumberFormat="1" applyFont="1" applyFill="1" applyBorder="1" applyAlignment="1"/>
    <xf numFmtId="0" fontId="9" fillId="0" borderId="0" xfId="2" applyNumberFormat="1" applyFont="1" applyFill="1" applyBorder="1" applyAlignment="1">
      <alignment horizontal="right" wrapText="1"/>
    </xf>
    <xf numFmtId="187" fontId="9" fillId="0" borderId="1" xfId="2" applyNumberFormat="1" applyFont="1" applyFill="1" applyBorder="1" applyAlignment="1">
      <alignment horizontal="right" wrapText="1"/>
    </xf>
    <xf numFmtId="43" fontId="6" fillId="0" borderId="1" xfId="12" applyFont="1" applyFill="1" applyBorder="1" applyAlignment="1">
      <alignment horizontal="right" wrapText="1"/>
    </xf>
    <xf numFmtId="43" fontId="7" fillId="0" borderId="0" xfId="2" applyFont="1" applyFill="1" applyBorder="1" applyAlignment="1">
      <alignment horizontal="right" vertical="center"/>
    </xf>
    <xf numFmtId="49" fontId="6" fillId="0" borderId="0" xfId="0" applyNumberFormat="1" applyFont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3" fontId="10" fillId="0" borderId="1" xfId="1" applyFont="1" applyFill="1" applyBorder="1" applyAlignment="1"/>
    <xf numFmtId="43" fontId="7" fillId="0" borderId="1" xfId="1" applyFont="1" applyFill="1" applyBorder="1" applyAlignment="1"/>
    <xf numFmtId="43" fontId="7" fillId="0" borderId="0" xfId="1" applyFont="1" applyFill="1" applyAlignment="1">
      <alignment horizontal="center"/>
    </xf>
    <xf numFmtId="43" fontId="13" fillId="0" borderId="0" xfId="1" applyFont="1" applyFill="1" applyBorder="1"/>
    <xf numFmtId="43" fontId="6" fillId="0" borderId="2" xfId="1" applyFont="1" applyFill="1" applyBorder="1" applyAlignment="1">
      <alignment horizontal="center"/>
    </xf>
    <xf numFmtId="43" fontId="10" fillId="0" borderId="2" xfId="1" applyFont="1" applyFill="1" applyBorder="1" applyAlignment="1"/>
    <xf numFmtId="43" fontId="8" fillId="0" borderId="0" xfId="1" applyFont="1" applyFill="1" applyAlignment="1">
      <alignment vertical="center"/>
    </xf>
    <xf numFmtId="43" fontId="9" fillId="0" borderId="0" xfId="1" applyFont="1" applyFill="1" applyAlignment="1">
      <alignment vertical="center"/>
    </xf>
    <xf numFmtId="43" fontId="8" fillId="0" borderId="0" xfId="1" applyFont="1" applyFill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3" fontId="7" fillId="0" borderId="1" xfId="0" applyNumberFormat="1" applyFont="1" applyBorder="1" applyAlignment="1">
      <alignment horizontal="right"/>
    </xf>
    <xf numFmtId="187" fontId="7" fillId="0" borderId="1" xfId="1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49" fontId="7" fillId="0" borderId="0" xfId="0" applyNumberFormat="1" applyFont="1" applyAlignment="1">
      <alignment horizontal="right" vertical="center"/>
    </xf>
    <xf numFmtId="0" fontId="7" fillId="0" borderId="1" xfId="1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4" xfId="0" applyFont="1" applyBorder="1"/>
    <xf numFmtId="1" fontId="7" fillId="0" borderId="4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/>
    </xf>
    <xf numFmtId="2" fontId="7" fillId="0" borderId="1" xfId="0" applyNumberFormat="1" applyFont="1" applyBorder="1" applyAlignment="1">
      <alignment horizontal="right"/>
    </xf>
    <xf numFmtId="0" fontId="14" fillId="0" borderId="1" xfId="0" applyFont="1" applyBorder="1"/>
    <xf numFmtId="0" fontId="14" fillId="0" borderId="0" xfId="0" applyFont="1"/>
    <xf numFmtId="1" fontId="7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/>
    </xf>
    <xf numFmtId="0" fontId="7" fillId="0" borderId="1" xfId="0" applyFont="1" applyBorder="1"/>
    <xf numFmtId="43" fontId="7" fillId="0" borderId="1" xfId="0" applyNumberFormat="1" applyFont="1" applyBorder="1" applyAlignment="1">
      <alignment horizontal="right"/>
    </xf>
    <xf numFmtId="41" fontId="7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 wrapText="1"/>
    </xf>
    <xf numFmtId="4" fontId="9" fillId="0" borderId="1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right"/>
    </xf>
    <xf numFmtId="187" fontId="7" fillId="0" borderId="1" xfId="1" applyNumberFormat="1" applyFont="1" applyFill="1" applyBorder="1"/>
    <xf numFmtId="4" fontId="7" fillId="0" borderId="0" xfId="0" applyNumberFormat="1" applyFont="1" applyAlignment="1">
      <alignment horizontal="right"/>
    </xf>
    <xf numFmtId="4" fontId="7" fillId="0" borderId="1" xfId="0" applyNumberFormat="1" applyFont="1" applyBorder="1" applyAlignment="1">
      <alignment horizontal="right"/>
    </xf>
    <xf numFmtId="2" fontId="7" fillId="0" borderId="1" xfId="0" applyNumberFormat="1" applyFont="1" applyBorder="1"/>
    <xf numFmtId="0" fontId="15" fillId="0" borderId="1" xfId="0" applyFont="1" applyBorder="1"/>
    <xf numFmtId="0" fontId="15" fillId="0" borderId="0" xfId="0" applyFont="1"/>
    <xf numFmtId="2" fontId="9" fillId="0" borderId="0" xfId="0" applyNumberFormat="1" applyFont="1" applyAlignment="1">
      <alignment horizontal="center"/>
    </xf>
    <xf numFmtId="0" fontId="7" fillId="0" borderId="2" xfId="0" applyFont="1" applyBorder="1"/>
    <xf numFmtId="187" fontId="7" fillId="0" borderId="1" xfId="1" applyNumberFormat="1" applyFont="1" applyFill="1" applyBorder="1" applyAlignment="1">
      <alignment horizontal="right"/>
    </xf>
    <xf numFmtId="1" fontId="8" fillId="0" borderId="1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right" wrapText="1"/>
    </xf>
    <xf numFmtId="0" fontId="8" fillId="0" borderId="0" xfId="0" applyFont="1"/>
    <xf numFmtId="0" fontId="9" fillId="0" borderId="5" xfId="0" applyFont="1" applyBorder="1" applyAlignment="1">
      <alignment horizontal="right"/>
    </xf>
    <xf numFmtId="43" fontId="7" fillId="0" borderId="4" xfId="12" applyFont="1" applyFill="1" applyBorder="1" applyAlignment="1">
      <alignment horizontal="center"/>
    </xf>
    <xf numFmtId="2" fontId="9" fillId="0" borderId="5" xfId="0" applyNumberFormat="1" applyFont="1" applyBorder="1" applyAlignment="1">
      <alignment horizontal="right"/>
    </xf>
    <xf numFmtId="0" fontId="8" fillId="0" borderId="1" xfId="10" applyNumberFormat="1" applyFont="1" applyFill="1" applyBorder="1" applyAlignment="1">
      <alignment horizontal="right"/>
    </xf>
    <xf numFmtId="4" fontId="7" fillId="0" borderId="1" xfId="1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vertical="center"/>
    </xf>
    <xf numFmtId="0" fontId="8" fillId="0" borderId="1" xfId="1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7" fillId="0" borderId="1" xfId="0" applyFont="1" applyBorder="1" applyAlignment="1">
      <alignment horizontal="right" vertical="center" wrapText="1" shrinkToFit="1"/>
    </xf>
    <xf numFmtId="0" fontId="7" fillId="0" borderId="0" xfId="0" applyFont="1" applyAlignment="1">
      <alignment horizontal="center" vertical="center"/>
    </xf>
    <xf numFmtId="190" fontId="7" fillId="0" borderId="1" xfId="10" applyNumberFormat="1" applyFont="1" applyFill="1" applyBorder="1" applyAlignment="1">
      <alignment horizontal="right" vertical="center"/>
    </xf>
    <xf numFmtId="190" fontId="7" fillId="0" borderId="0" xfId="10" applyNumberFormat="1" applyFont="1" applyFill="1" applyBorder="1" applyAlignment="1">
      <alignment horizontal="right" vertical="center"/>
    </xf>
    <xf numFmtId="1" fontId="7" fillId="0" borderId="5" xfId="0" applyNumberFormat="1" applyFont="1" applyBorder="1" applyAlignment="1">
      <alignment horizontal="center"/>
    </xf>
    <xf numFmtId="188" fontId="7" fillId="0" borderId="5" xfId="0" applyNumberFormat="1" applyFont="1" applyBorder="1" applyAlignment="1">
      <alignment horizontal="right" wrapText="1"/>
    </xf>
    <xf numFmtId="1" fontId="7" fillId="0" borderId="0" xfId="0" applyNumberFormat="1" applyFont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right" wrapText="1"/>
    </xf>
    <xf numFmtId="43" fontId="9" fillId="0" borderId="1" xfId="2" applyFont="1" applyFill="1" applyBorder="1" applyAlignment="1">
      <alignment horizontal="right"/>
    </xf>
    <xf numFmtId="49" fontId="6" fillId="0" borderId="0" xfId="0" applyNumberFormat="1" applyFont="1" applyAlignment="1">
      <alignment horizontal="left"/>
    </xf>
    <xf numFmtId="0" fontId="7" fillId="0" borderId="1" xfId="0" applyFont="1" applyBorder="1" applyAlignment="1">
      <alignment horizontal="right" wrapText="1"/>
    </xf>
    <xf numFmtId="0" fontId="7" fillId="0" borderId="5" xfId="0" applyFont="1" applyBorder="1"/>
    <xf numFmtId="4" fontId="11" fillId="0" borderId="1" xfId="12" applyNumberFormat="1" applyFont="1" applyFill="1" applyBorder="1" applyAlignment="1">
      <alignment horizontal="right"/>
    </xf>
    <xf numFmtId="49" fontId="6" fillId="0" borderId="5" xfId="0" applyNumberFormat="1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1" fontId="7" fillId="0" borderId="2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/>
    </xf>
    <xf numFmtId="3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4" fontId="7" fillId="0" borderId="1" xfId="0" applyNumberFormat="1" applyFont="1" applyBorder="1"/>
    <xf numFmtId="0" fontId="7" fillId="0" borderId="3" xfId="0" applyFont="1" applyBorder="1"/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/>
    </xf>
    <xf numFmtId="2" fontId="9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4" fontId="9" fillId="0" borderId="1" xfId="0" applyNumberFormat="1" applyFont="1" applyBorder="1" applyAlignment="1">
      <alignment horizontal="center"/>
    </xf>
    <xf numFmtId="43" fontId="7" fillId="0" borderId="0" xfId="1" applyFont="1" applyFill="1" applyBorder="1" applyAlignment="1">
      <alignment horizontal="center"/>
    </xf>
    <xf numFmtId="0" fontId="8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3" fontId="11" fillId="0" borderId="2" xfId="1" applyFont="1" applyFill="1" applyBorder="1" applyAlignment="1">
      <alignment horizontal="right"/>
    </xf>
    <xf numFmtId="43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3" fontId="8" fillId="0" borderId="0" xfId="1" applyFont="1" applyFill="1" applyBorder="1" applyAlignment="1">
      <alignment horizontal="center" vertical="center"/>
    </xf>
    <xf numFmtId="43" fontId="8" fillId="0" borderId="6" xfId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1" fontId="7" fillId="2" borderId="1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187" fontId="7" fillId="2" borderId="1" xfId="12" applyNumberFormat="1" applyFont="1" applyFill="1" applyBorder="1" applyAlignment="1">
      <alignment horizontal="right" wrapText="1"/>
    </xf>
    <xf numFmtId="43" fontId="7" fillId="2" borderId="1" xfId="12" applyFont="1" applyFill="1" applyBorder="1" applyAlignment="1">
      <alignment horizontal="center"/>
    </xf>
    <xf numFmtId="43" fontId="7" fillId="2" borderId="1" xfId="12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7" fillId="0" borderId="1" xfId="1" applyNumberFormat="1" applyFont="1" applyFill="1" applyBorder="1" applyAlignment="1">
      <alignment horizontal="right" vertical="center"/>
    </xf>
    <xf numFmtId="191" fontId="7" fillId="0" borderId="1" xfId="1" applyNumberFormat="1" applyFont="1" applyFill="1" applyBorder="1" applyAlignment="1">
      <alignment vertical="center"/>
    </xf>
    <xf numFmtId="4" fontId="7" fillId="0" borderId="1" xfId="12" applyNumberFormat="1" applyFont="1" applyFill="1" applyBorder="1" applyAlignment="1">
      <alignment horizontal="right"/>
    </xf>
    <xf numFmtId="0" fontId="9" fillId="0" borderId="1" xfId="1" applyNumberFormat="1" applyFont="1" applyFill="1" applyBorder="1" applyAlignment="1">
      <alignment horizontal="right"/>
    </xf>
    <xf numFmtId="43" fontId="9" fillId="2" borderId="0" xfId="13" applyFont="1" applyFill="1"/>
    <xf numFmtId="43" fontId="8" fillId="2" borderId="0" xfId="13" applyFont="1" applyFill="1"/>
    <xf numFmtId="43" fontId="9" fillId="2" borderId="0" xfId="13" applyFont="1" applyFill="1" applyBorder="1"/>
    <xf numFmtId="43" fontId="8" fillId="2" borderId="0" xfId="13" applyFont="1" applyFill="1" applyAlignment="1">
      <alignment horizontal="left"/>
    </xf>
    <xf numFmtId="0" fontId="7" fillId="0" borderId="0" xfId="0" applyFont="1" applyBorder="1"/>
    <xf numFmtId="43" fontId="9" fillId="0" borderId="2" xfId="2" applyFont="1" applyFill="1" applyBorder="1" applyAlignment="1">
      <alignment horizontal="right"/>
    </xf>
    <xf numFmtId="49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13" fillId="0" borderId="0" xfId="0" applyFont="1" applyBorder="1"/>
    <xf numFmtId="189" fontId="6" fillId="0" borderId="0" xfId="20" applyNumberFormat="1" applyFont="1" applyAlignment="1">
      <alignment horizontal="right"/>
    </xf>
    <xf numFmtId="4" fontId="6" fillId="0" borderId="0" xfId="0" applyNumberFormat="1" applyFont="1" applyBorder="1"/>
    <xf numFmtId="43" fontId="7" fillId="0" borderId="5" xfId="1" applyFont="1" applyFill="1" applyBorder="1" applyAlignment="1">
      <alignment horizontal="center"/>
    </xf>
    <xf numFmtId="43" fontId="18" fillId="0" borderId="0" xfId="1" applyFont="1" applyFill="1" applyAlignment="1">
      <alignment horizontal="center"/>
    </xf>
    <xf numFmtId="4" fontId="9" fillId="2" borderId="0" xfId="1" applyNumberFormat="1" applyFont="1" applyFill="1" applyBorder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horizontal="right" vertical="center"/>
    </xf>
    <xf numFmtId="0" fontId="20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" fontId="9" fillId="2" borderId="0" xfId="0" applyNumberFormat="1" applyFont="1" applyFill="1" applyAlignment="1">
      <alignment vertical="center"/>
    </xf>
    <xf numFmtId="1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1" fontId="9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4" fontId="16" fillId="0" borderId="2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3" fontId="7" fillId="0" borderId="2" xfId="0" applyNumberFormat="1" applyFont="1" applyBorder="1" applyAlignment="1">
      <alignment horizontal="center"/>
    </xf>
    <xf numFmtId="1" fontId="8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1" fontId="9" fillId="2" borderId="0" xfId="0" applyNumberFormat="1" applyFont="1" applyFill="1" applyAlignment="1">
      <alignment horizontal="center" vertical="center"/>
    </xf>
    <xf numFmtId="1" fontId="7" fillId="2" borderId="1" xfId="0" applyNumberFormat="1" applyFont="1" applyFill="1" applyBorder="1" applyAlignment="1">
      <alignment horizontal="right" vertical="center"/>
    </xf>
    <xf numFmtId="43" fontId="7" fillId="2" borderId="1" xfId="1" applyFont="1" applyFill="1" applyBorder="1" applyAlignment="1">
      <alignment horizontal="right" vertical="center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3" fontId="7" fillId="0" borderId="8" xfId="1" applyFont="1" applyFill="1" applyBorder="1" applyAlignment="1">
      <alignment horizontal="center"/>
    </xf>
    <xf numFmtId="43" fontId="8" fillId="2" borderId="1" xfId="1" applyFont="1" applyFill="1" applyBorder="1" applyAlignment="1">
      <alignment horizontal="center"/>
    </xf>
    <xf numFmtId="0" fontId="9" fillId="2" borderId="0" xfId="0" applyFont="1" applyFill="1" applyAlignment="1">
      <alignment horizontal="right"/>
    </xf>
    <xf numFmtId="0" fontId="9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43" fontId="9" fillId="2" borderId="1" xfId="1" applyFont="1" applyFill="1" applyBorder="1" applyAlignment="1">
      <alignment horizontal="right"/>
    </xf>
    <xf numFmtId="43" fontId="9" fillId="2" borderId="1" xfId="1" applyFont="1" applyFill="1" applyBorder="1" applyAlignment="1">
      <alignment horizontal="center"/>
    </xf>
    <xf numFmtId="4" fontId="9" fillId="2" borderId="1" xfId="1" applyNumberFormat="1" applyFont="1" applyFill="1" applyBorder="1" applyAlignment="1">
      <alignment horizontal="right"/>
    </xf>
    <xf numFmtId="43" fontId="9" fillId="2" borderId="1" xfId="1" applyFont="1" applyFill="1" applyBorder="1" applyAlignment="1"/>
    <xf numFmtId="43" fontId="9" fillId="2" borderId="5" xfId="1" applyFont="1" applyFill="1" applyBorder="1" applyAlignment="1"/>
    <xf numFmtId="43" fontId="9" fillId="2" borderId="0" xfId="1" applyFont="1" applyFill="1" applyBorder="1" applyAlignment="1"/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 vertical="center"/>
    </xf>
    <xf numFmtId="43" fontId="7" fillId="0" borderId="2" xfId="12" applyFont="1" applyFill="1" applyBorder="1" applyAlignment="1"/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9" fillId="2" borderId="0" xfId="0" applyFont="1" applyFill="1" applyAlignment="1">
      <alignment horizontal="left" vertical="center"/>
    </xf>
    <xf numFmtId="0" fontId="8" fillId="0" borderId="0" xfId="0" applyFont="1" applyAlignment="1">
      <alignment horizontal="center"/>
    </xf>
    <xf numFmtId="43" fontId="8" fillId="0" borderId="0" xfId="1" applyFont="1" applyFill="1" applyBorder="1" applyAlignment="1">
      <alignment horizontal="center" vertical="center"/>
    </xf>
    <xf numFmtId="187" fontId="8" fillId="0" borderId="6" xfId="1" applyNumberFormat="1" applyFont="1" applyFill="1" applyBorder="1" applyAlignment="1">
      <alignment horizontal="center" vertical="center"/>
    </xf>
    <xf numFmtId="187" fontId="9" fillId="0" borderId="2" xfId="1" applyNumberFormat="1" applyFont="1" applyFill="1" applyBorder="1" applyAlignment="1">
      <alignment horizontal="center" vertical="center"/>
    </xf>
    <xf numFmtId="43" fontId="8" fillId="0" borderId="11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center" vertical="center"/>
    </xf>
    <xf numFmtId="187" fontId="8" fillId="0" borderId="6" xfId="1" applyNumberFormat="1" applyFont="1" applyFill="1" applyBorder="1" applyAlignment="1">
      <alignment horizontal="right" vertical="center"/>
    </xf>
    <xf numFmtId="187" fontId="9" fillId="0" borderId="2" xfId="1" applyNumberFormat="1" applyFont="1" applyFill="1" applyBorder="1" applyAlignment="1">
      <alignment horizontal="right" vertical="center"/>
    </xf>
    <xf numFmtId="43" fontId="8" fillId="0" borderId="6" xfId="1" applyFont="1" applyFill="1" applyBorder="1" applyAlignment="1">
      <alignment horizontal="center" vertical="center"/>
    </xf>
    <xf numFmtId="43" fontId="9" fillId="0" borderId="2" xfId="1" applyFont="1" applyFill="1" applyBorder="1" applyAlignment="1">
      <alignment horizontal="center" vertical="center"/>
    </xf>
    <xf numFmtId="43" fontId="8" fillId="0" borderId="9" xfId="1" applyFont="1" applyFill="1" applyBorder="1" applyAlignment="1">
      <alignment horizontal="center" vertical="center"/>
    </xf>
    <xf numFmtId="43" fontId="8" fillId="0" borderId="10" xfId="1" applyFont="1" applyFill="1" applyBorder="1" applyAlignment="1">
      <alignment horizontal="center" vertical="center"/>
    </xf>
    <xf numFmtId="43" fontId="8" fillId="2" borderId="0" xfId="13" applyFont="1" applyFill="1" applyAlignment="1">
      <alignment horizontal="left"/>
    </xf>
  </cellXfs>
  <cellStyles count="21">
    <cellStyle name="Comma 2" xfId="11"/>
    <cellStyle name="Comma 3" xfId="10"/>
    <cellStyle name="Comma 4" xfId="12"/>
    <cellStyle name="Normal 2" xfId="9"/>
    <cellStyle name="Normal_พล.ป. ( แล้ว)" xfId="17"/>
    <cellStyle name="เครื่องหมายจุลภาค 10" xfId="2"/>
    <cellStyle name="เครื่องหมายจุลภาค 2" xfId="16"/>
    <cellStyle name="เครื่องหมายจุลภาค 2 2" xfId="19"/>
    <cellStyle name="เครื่องหมายจุลภาค 3" xfId="3"/>
    <cellStyle name="เครื่องหมายจุลภาค 8" xfId="13"/>
    <cellStyle name="จุลภาค" xfId="1" builtinId="3"/>
    <cellStyle name="จุลภาค 3" xfId="18"/>
    <cellStyle name="ปกติ" xfId="0" builtinId="0"/>
    <cellStyle name="ปกติ 12" xfId="4"/>
    <cellStyle name="ปกติ 2" xfId="5"/>
    <cellStyle name="ปกติ 24" xfId="14"/>
    <cellStyle name="ปกติ 25" xfId="15"/>
    <cellStyle name="ปกติ 3" xfId="6"/>
    <cellStyle name="ปกติ 4" xfId="7"/>
    <cellStyle name="ปกติ 5" xfId="8"/>
    <cellStyle name="ปกติ_FACTOR  F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117"/>
  <sheetViews>
    <sheetView tabSelected="1" view="pageBreakPreview" topLeftCell="A103" zoomScale="90" zoomScaleNormal="100" zoomScaleSheetLayoutView="90" workbookViewId="0">
      <selection activeCell="C104" sqref="C104"/>
    </sheetView>
  </sheetViews>
  <sheetFormatPr defaultColWidth="9.140625" defaultRowHeight="21.75" x14ac:dyDescent="0.5"/>
  <cols>
    <col min="1" max="1" width="4.85546875" style="183" customWidth="1"/>
    <col min="2" max="2" width="5.5703125" style="183" customWidth="1"/>
    <col min="3" max="3" width="63.28515625" style="183" customWidth="1"/>
    <col min="4" max="4" width="8.5703125" style="183" customWidth="1"/>
    <col min="5" max="5" width="5.5703125" style="183" customWidth="1"/>
    <col min="6" max="6" width="12" style="183" customWidth="1"/>
    <col min="7" max="7" width="12.7109375" style="183" customWidth="1"/>
    <col min="8" max="8" width="10.85546875" style="183" customWidth="1"/>
    <col min="9" max="9" width="11.42578125" style="183" customWidth="1"/>
    <col min="10" max="10" width="15.28515625" style="183" customWidth="1"/>
    <col min="11" max="11" width="8.140625" style="183" customWidth="1"/>
    <col min="12" max="12" width="17.5703125" style="183" customWidth="1"/>
    <col min="13" max="13" width="15.7109375" style="183" customWidth="1"/>
    <col min="14" max="14" width="16" style="183" customWidth="1"/>
    <col min="15" max="15" width="9.140625" style="183"/>
    <col min="16" max="16" width="18.5703125" style="183" customWidth="1"/>
    <col min="17" max="16384" width="9.140625" style="183"/>
  </cols>
  <sheetData>
    <row r="1" spans="1:40" s="14" customFormat="1" ht="21.75" customHeight="1" x14ac:dyDescent="0.5">
      <c r="A1" s="271" t="s">
        <v>129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40" s="203" customFormat="1" x14ac:dyDescent="0.5">
      <c r="A2" s="54" t="s">
        <v>36</v>
      </c>
      <c r="B2" s="54"/>
      <c r="C2" s="54"/>
      <c r="D2" s="4"/>
      <c r="E2" s="204" t="s">
        <v>82</v>
      </c>
      <c r="I2" s="282"/>
      <c r="J2" s="282"/>
      <c r="K2" s="282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</row>
    <row r="3" spans="1:40" s="203" customFormat="1" x14ac:dyDescent="0.5">
      <c r="A3" s="54"/>
      <c r="B3" s="54" t="s">
        <v>105</v>
      </c>
      <c r="C3" s="54"/>
      <c r="D3" s="55"/>
      <c r="F3" s="206"/>
      <c r="G3" s="206"/>
      <c r="H3" s="204"/>
      <c r="I3" s="204"/>
      <c r="J3" s="204"/>
      <c r="K3" s="204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</row>
    <row r="4" spans="1:40" s="14" customFormat="1" ht="21.75" customHeight="1" x14ac:dyDescent="0.5">
      <c r="A4" s="16" t="s">
        <v>81</v>
      </c>
      <c r="B4" s="17"/>
      <c r="C4" s="17"/>
      <c r="D4" s="15" t="s">
        <v>106</v>
      </c>
      <c r="E4" s="185"/>
      <c r="H4" s="15"/>
      <c r="J4" s="17" t="s">
        <v>83</v>
      </c>
      <c r="K4" s="15"/>
    </row>
    <row r="5" spans="1:40" s="89" customFormat="1" ht="21.75" customHeight="1" x14ac:dyDescent="0.5">
      <c r="A5" s="272" t="s">
        <v>0</v>
      </c>
      <c r="B5" s="274" t="s">
        <v>1</v>
      </c>
      <c r="C5" s="274"/>
      <c r="D5" s="276" t="s">
        <v>2</v>
      </c>
      <c r="E5" s="278" t="s">
        <v>8</v>
      </c>
      <c r="F5" s="280" t="s">
        <v>21</v>
      </c>
      <c r="G5" s="281"/>
      <c r="H5" s="280" t="s">
        <v>9</v>
      </c>
      <c r="I5" s="281"/>
      <c r="J5" s="186" t="s">
        <v>10</v>
      </c>
      <c r="K5" s="278" t="s">
        <v>5</v>
      </c>
      <c r="L5" s="88"/>
    </row>
    <row r="6" spans="1:40" s="91" customFormat="1" ht="21.75" customHeight="1" x14ac:dyDescent="0.5">
      <c r="A6" s="273"/>
      <c r="B6" s="275"/>
      <c r="C6" s="275"/>
      <c r="D6" s="277"/>
      <c r="E6" s="279"/>
      <c r="F6" s="18" t="s">
        <v>11</v>
      </c>
      <c r="G6" s="18" t="s">
        <v>12</v>
      </c>
      <c r="H6" s="18" t="s">
        <v>11</v>
      </c>
      <c r="I6" s="18" t="s">
        <v>12</v>
      </c>
      <c r="J6" s="19" t="s">
        <v>13</v>
      </c>
      <c r="K6" s="279"/>
      <c r="L6" s="90"/>
    </row>
    <row r="7" spans="1:40" s="84" customFormat="1" ht="21.75" customHeight="1" x14ac:dyDescent="0.65">
      <c r="A7" s="20">
        <v>1</v>
      </c>
      <c r="B7" s="1" t="s">
        <v>108</v>
      </c>
      <c r="C7" s="6"/>
      <c r="D7" s="92"/>
      <c r="E7" s="81"/>
      <c r="F7" s="21"/>
      <c r="G7" s="21"/>
      <c r="H7" s="82"/>
      <c r="I7" s="21"/>
      <c r="J7" s="22"/>
      <c r="K7" s="93" t="s">
        <v>16</v>
      </c>
    </row>
    <row r="8" spans="1:40" s="84" customFormat="1" ht="21.75" customHeight="1" x14ac:dyDescent="0.65">
      <c r="A8" s="20"/>
      <c r="B8" s="1" t="s">
        <v>41</v>
      </c>
      <c r="C8" s="6"/>
      <c r="D8" s="92"/>
      <c r="E8" s="94"/>
      <c r="F8" s="21"/>
      <c r="G8" s="21"/>
      <c r="H8" s="82"/>
      <c r="I8" s="21"/>
      <c r="J8" s="22"/>
      <c r="K8" s="93"/>
    </row>
    <row r="9" spans="1:40" s="84" customFormat="1" ht="21.75" customHeight="1" x14ac:dyDescent="0.65">
      <c r="A9" s="20"/>
      <c r="B9" s="1">
        <v>1.1000000000000001</v>
      </c>
      <c r="C9" s="190" t="s">
        <v>37</v>
      </c>
      <c r="D9" s="92"/>
      <c r="E9" s="23"/>
      <c r="F9" s="21"/>
      <c r="G9" s="21"/>
      <c r="H9" s="82"/>
      <c r="I9" s="21"/>
      <c r="J9" s="22"/>
      <c r="K9" s="83"/>
    </row>
    <row r="10" spans="1:40" s="38" customFormat="1" ht="21.75" customHeight="1" x14ac:dyDescent="0.5">
      <c r="A10" s="32"/>
      <c r="B10" s="95" t="s">
        <v>6</v>
      </c>
      <c r="C10" s="2" t="s">
        <v>89</v>
      </c>
      <c r="D10" s="96">
        <v>986</v>
      </c>
      <c r="E10" s="81" t="s">
        <v>7</v>
      </c>
      <c r="F10" s="66">
        <v>0</v>
      </c>
      <c r="G10" s="66">
        <f>+D10*F10</f>
        <v>0</v>
      </c>
      <c r="H10" s="66">
        <v>25</v>
      </c>
      <c r="I10" s="66">
        <f t="shared" ref="I10" si="0">ROUNDDOWN(SUM(D10*H10),2)</f>
        <v>24650</v>
      </c>
      <c r="J10" s="66">
        <f t="shared" ref="J10" si="1">IF(D10&gt;0,SUM(G10,I10)," ")</f>
        <v>24650</v>
      </c>
      <c r="K10" s="77"/>
      <c r="L10" s="37"/>
    </row>
    <row r="11" spans="1:40" s="137" customFormat="1" ht="21.75" customHeight="1" x14ac:dyDescent="0.5">
      <c r="A11" s="97"/>
      <c r="B11" s="98" t="s">
        <v>14</v>
      </c>
      <c r="C11" s="137" t="s">
        <v>84</v>
      </c>
      <c r="D11" s="199"/>
      <c r="E11" s="97"/>
      <c r="F11" s="100"/>
      <c r="G11" s="100"/>
      <c r="H11" s="100"/>
      <c r="I11" s="100"/>
      <c r="J11" s="100"/>
      <c r="K11" s="138"/>
    </row>
    <row r="12" spans="1:40" s="137" customFormat="1" ht="21.75" customHeight="1" x14ac:dyDescent="0.5">
      <c r="A12" s="97"/>
      <c r="B12" s="98"/>
      <c r="C12" s="137" t="s">
        <v>85</v>
      </c>
      <c r="D12" s="199"/>
      <c r="E12" s="97"/>
      <c r="F12" s="100"/>
      <c r="G12" s="100"/>
      <c r="H12" s="100"/>
      <c r="I12" s="100"/>
      <c r="J12" s="100"/>
      <c r="K12" s="138"/>
    </row>
    <row r="13" spans="1:40" s="137" customFormat="1" ht="21.75" customHeight="1" x14ac:dyDescent="0.5">
      <c r="A13" s="97"/>
      <c r="B13" s="98"/>
      <c r="C13" s="137" t="s">
        <v>102</v>
      </c>
      <c r="D13" s="199"/>
      <c r="E13" s="97"/>
      <c r="F13" s="100"/>
      <c r="G13" s="100"/>
      <c r="H13" s="100"/>
      <c r="I13" s="100"/>
      <c r="J13" s="100"/>
      <c r="K13" s="138"/>
    </row>
    <row r="14" spans="1:40" s="137" customFormat="1" ht="21.75" customHeight="1" x14ac:dyDescent="0.5">
      <c r="A14" s="97"/>
      <c r="B14" s="24"/>
      <c r="C14" s="137" t="s">
        <v>86</v>
      </c>
      <c r="D14" s="200">
        <v>986</v>
      </c>
      <c r="E14" s="97" t="s">
        <v>7</v>
      </c>
      <c r="F14" s="46">
        <v>690</v>
      </c>
      <c r="G14" s="46">
        <f>F14*D14</f>
        <v>680340</v>
      </c>
      <c r="H14" s="46">
        <v>70</v>
      </c>
      <c r="I14" s="46">
        <f>H14*D14</f>
        <v>69020</v>
      </c>
      <c r="J14" s="46">
        <f>I14+G14</f>
        <v>749360</v>
      </c>
      <c r="K14" s="138"/>
    </row>
    <row r="15" spans="1:40" s="101" customFormat="1" ht="21.75" customHeight="1" x14ac:dyDescent="0.5">
      <c r="A15" s="97"/>
      <c r="B15" s="98" t="s">
        <v>14</v>
      </c>
      <c r="C15" s="2" t="s">
        <v>42</v>
      </c>
      <c r="D15" s="99"/>
      <c r="E15" s="97"/>
      <c r="F15" s="100"/>
      <c r="G15" s="100"/>
      <c r="H15" s="100"/>
      <c r="I15" s="100"/>
      <c r="J15" s="100"/>
      <c r="K15" s="97"/>
    </row>
    <row r="16" spans="1:40" s="101" customFormat="1" ht="21.75" customHeight="1" x14ac:dyDescent="0.5">
      <c r="A16" s="97"/>
      <c r="B16" s="24"/>
      <c r="C16" s="2" t="s">
        <v>43</v>
      </c>
      <c r="D16" s="99">
        <v>100</v>
      </c>
      <c r="E16" s="97" t="s">
        <v>23</v>
      </c>
      <c r="F16" s="100">
        <v>257</v>
      </c>
      <c r="G16" s="100">
        <f>IF(F16=" "," ",IF(F16="-","-",D16*F16))</f>
        <v>25700</v>
      </c>
      <c r="H16" s="100">
        <v>50</v>
      </c>
      <c r="I16" s="100">
        <f>IF(H16=" "," ",IF(H16="-","-",D16*H16))</f>
        <v>5000</v>
      </c>
      <c r="J16" s="100">
        <f>IF(D16&gt;0,SUM(G16,I16)," ")</f>
        <v>30700</v>
      </c>
      <c r="K16" s="97"/>
    </row>
    <row r="17" spans="1:231" s="109" customFormat="1" ht="21.75" customHeight="1" x14ac:dyDescent="0.5">
      <c r="A17" s="102"/>
      <c r="B17" s="103" t="s">
        <v>6</v>
      </c>
      <c r="C17" s="104" t="s">
        <v>44</v>
      </c>
      <c r="D17" s="105">
        <v>14</v>
      </c>
      <c r="E17" s="81" t="s">
        <v>23</v>
      </c>
      <c r="F17" s="106">
        <v>650</v>
      </c>
      <c r="G17" s="3">
        <f>SUM(F17*D17)</f>
        <v>9100</v>
      </c>
      <c r="H17" s="107">
        <v>25</v>
      </c>
      <c r="I17" s="3">
        <f>SUM(H17*D17)</f>
        <v>350</v>
      </c>
      <c r="J17" s="3">
        <f>SUM(I17+G17)</f>
        <v>9450</v>
      </c>
      <c r="K17" s="108"/>
    </row>
    <row r="18" spans="1:231" s="2" customFormat="1" ht="21.75" customHeight="1" x14ac:dyDescent="0.5">
      <c r="A18" s="110"/>
      <c r="B18" s="111" t="s">
        <v>6</v>
      </c>
      <c r="C18" s="2" t="s">
        <v>45</v>
      </c>
      <c r="D18" s="112"/>
      <c r="E18" s="112"/>
      <c r="F18" s="112"/>
      <c r="G18" s="112"/>
      <c r="H18" s="112"/>
      <c r="I18" s="112"/>
      <c r="J18" s="112"/>
      <c r="K18" s="113"/>
    </row>
    <row r="19" spans="1:231" s="2" customFormat="1" ht="21.75" customHeight="1" x14ac:dyDescent="0.5">
      <c r="A19" s="110"/>
      <c r="B19" s="111"/>
      <c r="C19" s="2" t="s">
        <v>40</v>
      </c>
      <c r="D19" s="114">
        <v>130</v>
      </c>
      <c r="E19" s="81" t="s">
        <v>23</v>
      </c>
      <c r="F19" s="100">
        <v>110</v>
      </c>
      <c r="G19" s="100">
        <f>IF(F19=" "," ",IF(F19="-","-",D19*F19))</f>
        <v>14300</v>
      </c>
      <c r="H19" s="100">
        <v>45</v>
      </c>
      <c r="I19" s="100">
        <f>IF(H19=" "," ",IF(H19="-","-",D19*H19))</f>
        <v>5850</v>
      </c>
      <c r="J19" s="100">
        <f>IF(D19&gt;0,SUM(G19,I19)," ")</f>
        <v>20150</v>
      </c>
      <c r="K19" s="113"/>
    </row>
    <row r="20" spans="1:231" s="73" customFormat="1" ht="21.75" customHeight="1" x14ac:dyDescent="0.5">
      <c r="A20" s="69"/>
      <c r="B20" s="70" t="s">
        <v>14</v>
      </c>
      <c r="C20" s="30" t="s">
        <v>127</v>
      </c>
      <c r="D20" s="71">
        <v>2.84</v>
      </c>
      <c r="E20" s="115" t="s">
        <v>87</v>
      </c>
      <c r="F20" s="71">
        <v>1520</v>
      </c>
      <c r="G20" s="116">
        <f>ROUNDDOWN(F20*D20,2)</f>
        <v>4316.8</v>
      </c>
      <c r="H20" s="116" t="s">
        <v>6</v>
      </c>
      <c r="I20" s="116" t="s">
        <v>6</v>
      </c>
      <c r="J20" s="116">
        <f>IF(D20&gt;0,SUM(G20,I20)," ")</f>
        <v>4316.8</v>
      </c>
      <c r="K20" s="117"/>
      <c r="L20" s="72"/>
    </row>
    <row r="21" spans="1:231" s="72" customFormat="1" ht="21.75" customHeight="1" x14ac:dyDescent="0.5">
      <c r="A21" s="74"/>
      <c r="B21" s="75" t="s">
        <v>6</v>
      </c>
      <c r="C21" s="30" t="s">
        <v>88</v>
      </c>
      <c r="D21" s="76">
        <v>1</v>
      </c>
      <c r="E21" s="115" t="s">
        <v>24</v>
      </c>
      <c r="F21" s="116" t="str">
        <f>IF(D21&gt;0,"-"," ")</f>
        <v>-</v>
      </c>
      <c r="G21" s="116" t="str">
        <f>IF(F21=" "," ",IF(F21="-","-",D21*F21))</f>
        <v>-</v>
      </c>
      <c r="H21" s="116">
        <f>SUM(L21*30%)</f>
        <v>1295.04</v>
      </c>
      <c r="I21" s="116">
        <f>IF(H21=" "," ",IF(H21="-","-",D21*H21))</f>
        <v>1295.04</v>
      </c>
      <c r="J21" s="116">
        <f>IF(D21&gt;0,SUM(G21,I21)," ")</f>
        <v>1295.04</v>
      </c>
      <c r="K21" s="117"/>
      <c r="L21" s="72">
        <f>SUM(G20)</f>
        <v>4316.8</v>
      </c>
    </row>
    <row r="22" spans="1:231" s="84" customFormat="1" ht="21.75" customHeight="1" x14ac:dyDescent="0.65">
      <c r="A22" s="25"/>
      <c r="B22" s="79"/>
      <c r="C22" s="6" t="s">
        <v>46</v>
      </c>
      <c r="D22" s="80"/>
      <c r="E22" s="81"/>
      <c r="F22" s="21"/>
      <c r="G22" s="21"/>
      <c r="H22" s="82"/>
      <c r="I22" s="21"/>
      <c r="J22" s="22">
        <f>SUM(J10:J21)</f>
        <v>839921.84000000008</v>
      </c>
      <c r="K22" s="83"/>
    </row>
    <row r="23" spans="1:231" s="84" customFormat="1" ht="21.75" customHeight="1" x14ac:dyDescent="0.65">
      <c r="A23" s="25"/>
      <c r="B23" s="79"/>
      <c r="C23" s="6"/>
      <c r="D23" s="80"/>
      <c r="E23" s="81"/>
      <c r="F23" s="21"/>
      <c r="G23" s="21"/>
      <c r="H23" s="82"/>
      <c r="I23" s="21"/>
      <c r="J23" s="22"/>
      <c r="K23" s="83"/>
    </row>
    <row r="24" spans="1:231" s="84" customFormat="1" ht="21.75" customHeight="1" x14ac:dyDescent="0.65">
      <c r="A24" s="25"/>
      <c r="B24" s="79"/>
      <c r="C24" s="6"/>
      <c r="D24" s="80"/>
      <c r="E24" s="81"/>
      <c r="F24" s="21"/>
      <c r="G24" s="21"/>
      <c r="H24" s="82"/>
      <c r="I24" s="21"/>
      <c r="J24" s="22"/>
      <c r="K24" s="83"/>
    </row>
    <row r="25" spans="1:231" s="84" customFormat="1" ht="21.75" customHeight="1" x14ac:dyDescent="0.65">
      <c r="A25" s="25"/>
      <c r="B25" s="79"/>
      <c r="C25" s="6"/>
      <c r="D25" s="80"/>
      <c r="E25" s="81"/>
      <c r="F25" s="21"/>
      <c r="G25" s="21"/>
      <c r="H25" s="82"/>
      <c r="I25" s="21"/>
      <c r="J25" s="22"/>
      <c r="K25" s="83"/>
    </row>
    <row r="26" spans="1:231" s="84" customFormat="1" ht="21.75" customHeight="1" x14ac:dyDescent="0.65">
      <c r="A26" s="86"/>
      <c r="B26" s="179"/>
      <c r="C26" s="180"/>
      <c r="D26" s="240"/>
      <c r="E26" s="164"/>
      <c r="F26" s="68"/>
      <c r="G26" s="68"/>
      <c r="H26" s="87"/>
      <c r="I26" s="68"/>
      <c r="J26" s="181"/>
      <c r="K26" s="182"/>
    </row>
    <row r="27" spans="1:231" s="84" customFormat="1" ht="21.75" customHeight="1" x14ac:dyDescent="0.65">
      <c r="A27" s="25"/>
      <c r="B27" s="118" t="s">
        <v>47</v>
      </c>
      <c r="C27" s="190" t="s">
        <v>26</v>
      </c>
      <c r="D27" s="80"/>
      <c r="E27" s="81"/>
      <c r="F27" s="21"/>
      <c r="G27" s="21"/>
      <c r="H27" s="82"/>
      <c r="I27" s="21"/>
      <c r="J27" s="22"/>
      <c r="K27" s="83"/>
    </row>
    <row r="28" spans="1:231" s="124" customFormat="1" ht="21.75" customHeight="1" x14ac:dyDescent="0.5">
      <c r="A28" s="81"/>
      <c r="B28" s="95" t="s">
        <v>6</v>
      </c>
      <c r="C28" s="104" t="s">
        <v>114</v>
      </c>
      <c r="D28" s="119">
        <v>637</v>
      </c>
      <c r="E28" s="23" t="s">
        <v>7</v>
      </c>
      <c r="F28" s="120" t="s">
        <v>6</v>
      </c>
      <c r="G28" s="121" t="s">
        <v>6</v>
      </c>
      <c r="H28" s="122">
        <v>35</v>
      </c>
      <c r="I28" s="21">
        <f>ROUNDDOWN(SUM(D28*H28),2)</f>
        <v>22295</v>
      </c>
      <c r="J28" s="21">
        <f>IF(D28&gt;0,SUM(G28,I28)," ")</f>
        <v>22295</v>
      </c>
      <c r="K28" s="123"/>
    </row>
    <row r="29" spans="1:231" s="2" customFormat="1" ht="21.75" customHeight="1" x14ac:dyDescent="0.5">
      <c r="A29" s="81"/>
      <c r="B29" s="95" t="s">
        <v>6</v>
      </c>
      <c r="C29" s="104" t="s">
        <v>80</v>
      </c>
      <c r="D29" s="112"/>
      <c r="E29" s="81"/>
      <c r="F29" s="122"/>
      <c r="G29" s="21"/>
      <c r="H29" s="122"/>
      <c r="I29" s="21"/>
      <c r="J29" s="26"/>
      <c r="K29" s="112"/>
    </row>
    <row r="30" spans="1:231" s="2" customFormat="1" ht="21.75" customHeight="1" x14ac:dyDescent="0.5">
      <c r="A30" s="81"/>
      <c r="B30" s="125"/>
      <c r="C30" s="104" t="s">
        <v>115</v>
      </c>
      <c r="D30" s="112">
        <v>637</v>
      </c>
      <c r="E30" s="23" t="s">
        <v>7</v>
      </c>
      <c r="F30" s="122">
        <v>322</v>
      </c>
      <c r="G30" s="3">
        <f t="shared" ref="G30" si="2">SUM(F30*D30)</f>
        <v>205114</v>
      </c>
      <c r="H30" s="122">
        <v>75</v>
      </c>
      <c r="I30" s="3">
        <f t="shared" ref="I30" si="3">SUM(H30*D30)</f>
        <v>47775</v>
      </c>
      <c r="J30" s="3">
        <f t="shared" ref="J30" si="4">SUM(I30+G30)</f>
        <v>252889</v>
      </c>
      <c r="K30" s="112"/>
    </row>
    <row r="31" spans="1:231" s="84" customFormat="1" ht="21.75" customHeight="1" x14ac:dyDescent="0.65">
      <c r="A31" s="25"/>
      <c r="B31" s="79"/>
      <c r="C31" s="6" t="s">
        <v>48</v>
      </c>
      <c r="D31" s="80"/>
      <c r="E31" s="81"/>
      <c r="F31" s="21"/>
      <c r="G31" s="21"/>
      <c r="H31" s="82"/>
      <c r="I31" s="21"/>
      <c r="J31" s="22">
        <f>SUM(J28:J30)</f>
        <v>275184</v>
      </c>
      <c r="K31" s="83"/>
    </row>
    <row r="32" spans="1:231" s="30" customFormat="1" ht="21.75" customHeight="1" x14ac:dyDescent="0.5">
      <c r="A32" s="128"/>
      <c r="B32" s="27">
        <v>1.3</v>
      </c>
      <c r="C32" s="129" t="s">
        <v>54</v>
      </c>
      <c r="D32" s="130"/>
      <c r="E32" s="28"/>
      <c r="F32" s="29"/>
      <c r="G32" s="29"/>
      <c r="H32" s="29"/>
      <c r="I32" s="29"/>
      <c r="J32" s="29"/>
      <c r="K32" s="128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131"/>
      <c r="BH32" s="131"/>
      <c r="BI32" s="131"/>
      <c r="BJ32" s="131"/>
      <c r="BK32" s="131"/>
      <c r="BL32" s="131"/>
      <c r="BM32" s="131"/>
      <c r="BN32" s="131"/>
      <c r="BO32" s="131"/>
      <c r="BP32" s="131"/>
      <c r="BQ32" s="131"/>
      <c r="BR32" s="131"/>
      <c r="BS32" s="131"/>
      <c r="BT32" s="131"/>
      <c r="BU32" s="131"/>
      <c r="BV32" s="131"/>
      <c r="BW32" s="131"/>
      <c r="BX32" s="131"/>
      <c r="BY32" s="131"/>
      <c r="BZ32" s="131"/>
      <c r="CA32" s="131"/>
      <c r="CB32" s="131"/>
      <c r="CC32" s="131"/>
      <c r="CD32" s="131"/>
      <c r="CE32" s="131"/>
      <c r="CF32" s="131"/>
      <c r="CG32" s="131"/>
      <c r="CH32" s="131"/>
      <c r="CI32" s="131"/>
      <c r="CJ32" s="131"/>
      <c r="CK32" s="131"/>
      <c r="CL32" s="131"/>
      <c r="CM32" s="131"/>
      <c r="CN32" s="131"/>
      <c r="CO32" s="131"/>
      <c r="CP32" s="131"/>
      <c r="CQ32" s="131"/>
      <c r="CR32" s="131"/>
      <c r="CS32" s="131"/>
      <c r="CT32" s="131"/>
      <c r="CU32" s="131"/>
      <c r="CV32" s="131"/>
      <c r="CW32" s="131"/>
      <c r="CX32" s="131"/>
      <c r="CY32" s="131"/>
      <c r="CZ32" s="131"/>
      <c r="DA32" s="131"/>
      <c r="DB32" s="131"/>
      <c r="DC32" s="131"/>
      <c r="DD32" s="131"/>
      <c r="DE32" s="131"/>
      <c r="DF32" s="131"/>
      <c r="DG32" s="131"/>
      <c r="DH32" s="131"/>
      <c r="DI32" s="131"/>
      <c r="DJ32" s="131"/>
      <c r="DK32" s="131"/>
      <c r="DL32" s="131"/>
      <c r="DM32" s="131"/>
      <c r="DN32" s="131"/>
      <c r="DO32" s="131"/>
      <c r="DP32" s="131"/>
      <c r="DQ32" s="131"/>
      <c r="DR32" s="131"/>
      <c r="DS32" s="131"/>
      <c r="DT32" s="131"/>
      <c r="DU32" s="131"/>
      <c r="DV32" s="131"/>
      <c r="DW32" s="131"/>
      <c r="DX32" s="131"/>
      <c r="DY32" s="131"/>
      <c r="DZ32" s="131"/>
      <c r="EA32" s="131"/>
      <c r="EB32" s="131"/>
      <c r="EC32" s="131"/>
      <c r="ED32" s="131"/>
      <c r="EE32" s="131"/>
      <c r="EF32" s="131"/>
      <c r="EG32" s="131"/>
      <c r="EH32" s="131"/>
      <c r="EI32" s="131"/>
      <c r="EJ32" s="131"/>
      <c r="EK32" s="131"/>
      <c r="EL32" s="131"/>
      <c r="EM32" s="131"/>
      <c r="EN32" s="131"/>
      <c r="EO32" s="131"/>
      <c r="EP32" s="131"/>
      <c r="EQ32" s="131"/>
      <c r="ER32" s="131"/>
      <c r="ES32" s="131"/>
      <c r="ET32" s="131"/>
      <c r="EU32" s="131"/>
      <c r="EV32" s="131"/>
      <c r="EW32" s="131"/>
      <c r="EX32" s="131"/>
      <c r="EY32" s="131"/>
      <c r="EZ32" s="131"/>
      <c r="FA32" s="131"/>
      <c r="FB32" s="131"/>
      <c r="FC32" s="131"/>
      <c r="FD32" s="131"/>
      <c r="FE32" s="131"/>
      <c r="FF32" s="131"/>
      <c r="FG32" s="131"/>
      <c r="FH32" s="131"/>
      <c r="FI32" s="131"/>
      <c r="FJ32" s="131"/>
      <c r="FK32" s="131"/>
      <c r="FL32" s="131"/>
      <c r="FM32" s="131"/>
      <c r="FN32" s="131"/>
      <c r="FO32" s="131"/>
      <c r="FP32" s="131"/>
      <c r="FQ32" s="131"/>
      <c r="FR32" s="131"/>
      <c r="FS32" s="131"/>
      <c r="FT32" s="131"/>
      <c r="FU32" s="131"/>
      <c r="FV32" s="131"/>
      <c r="FW32" s="131"/>
      <c r="FX32" s="131"/>
      <c r="FY32" s="131"/>
      <c r="FZ32" s="131"/>
      <c r="GA32" s="131"/>
      <c r="GB32" s="131"/>
      <c r="GC32" s="131"/>
      <c r="GD32" s="131"/>
      <c r="GE32" s="131"/>
      <c r="GF32" s="131"/>
      <c r="GG32" s="131"/>
      <c r="GH32" s="131"/>
      <c r="GI32" s="131"/>
      <c r="GJ32" s="131"/>
      <c r="GK32" s="131"/>
      <c r="GL32" s="131"/>
      <c r="GM32" s="131"/>
      <c r="GN32" s="131"/>
      <c r="GO32" s="131"/>
      <c r="GP32" s="131"/>
      <c r="GQ32" s="131"/>
      <c r="GR32" s="131"/>
      <c r="GS32" s="131"/>
      <c r="GT32" s="131"/>
      <c r="GU32" s="131"/>
      <c r="GV32" s="131"/>
      <c r="GW32" s="131"/>
      <c r="GX32" s="131"/>
      <c r="GY32" s="131"/>
      <c r="GZ32" s="131"/>
      <c r="HA32" s="131"/>
      <c r="HB32" s="131"/>
      <c r="HC32" s="131"/>
      <c r="HD32" s="131"/>
      <c r="HE32" s="131"/>
      <c r="HF32" s="131"/>
      <c r="HG32" s="131"/>
      <c r="HH32" s="131"/>
      <c r="HI32" s="131"/>
      <c r="HJ32" s="131"/>
      <c r="HK32" s="131"/>
      <c r="HL32" s="131"/>
      <c r="HM32" s="131"/>
      <c r="HN32" s="131"/>
      <c r="HO32" s="131"/>
      <c r="HP32" s="131"/>
      <c r="HQ32" s="131"/>
      <c r="HR32" s="131"/>
      <c r="HS32" s="131"/>
      <c r="HT32" s="131"/>
      <c r="HU32" s="131"/>
      <c r="HV32" s="131"/>
      <c r="HW32" s="131"/>
    </row>
    <row r="33" spans="1:12" s="2" customFormat="1" ht="21.75" customHeight="1" x14ac:dyDescent="0.5">
      <c r="A33" s="102"/>
      <c r="B33" s="132" t="s">
        <v>6</v>
      </c>
      <c r="C33" s="104" t="s">
        <v>116</v>
      </c>
      <c r="D33" s="112">
        <v>170</v>
      </c>
      <c r="E33" s="133" t="s">
        <v>7</v>
      </c>
      <c r="F33" s="120" t="s">
        <v>6</v>
      </c>
      <c r="G33" s="121" t="s">
        <v>6</v>
      </c>
      <c r="H33" s="122">
        <v>30</v>
      </c>
      <c r="I33" s="33">
        <f t="shared" ref="I33" si="5">SUM(H33*D33)</f>
        <v>5100</v>
      </c>
      <c r="J33" s="33">
        <f t="shared" ref="J33" si="6">SUM(H33*D33)</f>
        <v>5100</v>
      </c>
      <c r="K33" s="112"/>
    </row>
    <row r="34" spans="1:12" s="2" customFormat="1" ht="21.75" customHeight="1" x14ac:dyDescent="0.5">
      <c r="A34" s="103"/>
      <c r="B34" s="134" t="s">
        <v>6</v>
      </c>
      <c r="C34" s="104" t="s">
        <v>123</v>
      </c>
      <c r="D34" s="112"/>
      <c r="E34" s="112"/>
      <c r="F34" s="112"/>
      <c r="G34" s="112"/>
      <c r="H34" s="112"/>
      <c r="I34" s="112"/>
      <c r="J34" s="112"/>
      <c r="K34" s="112"/>
    </row>
    <row r="35" spans="1:12" s="2" customFormat="1" ht="21.75" customHeight="1" x14ac:dyDescent="0.5">
      <c r="A35" s="103"/>
      <c r="B35" s="134"/>
      <c r="C35" s="207" t="s">
        <v>124</v>
      </c>
      <c r="D35" s="112">
        <v>11</v>
      </c>
      <c r="E35" s="133" t="s">
        <v>7</v>
      </c>
      <c r="F35" s="122">
        <v>842</v>
      </c>
      <c r="G35" s="201">
        <f>SUM(F35*D35)</f>
        <v>9262</v>
      </c>
      <c r="H35" s="122">
        <v>88</v>
      </c>
      <c r="I35" s="201">
        <f>SUM(H35*D35)</f>
        <v>968</v>
      </c>
      <c r="J35" s="201">
        <f>SUM(I35+G35)</f>
        <v>10230</v>
      </c>
      <c r="K35" s="112"/>
    </row>
    <row r="36" spans="1:12" s="2" customFormat="1" ht="21.75" customHeight="1" x14ac:dyDescent="0.5">
      <c r="A36" s="102" t="s">
        <v>90</v>
      </c>
      <c r="B36" s="134" t="s">
        <v>6</v>
      </c>
      <c r="C36" s="2" t="s">
        <v>30</v>
      </c>
      <c r="D36" s="112"/>
      <c r="E36" s="81"/>
      <c r="F36" s="122"/>
      <c r="G36" s="9"/>
      <c r="H36" s="122"/>
      <c r="I36" s="9"/>
      <c r="J36" s="135"/>
      <c r="K36" s="112"/>
    </row>
    <row r="37" spans="1:12" s="2" customFormat="1" ht="21.75" customHeight="1" x14ac:dyDescent="0.5">
      <c r="A37" s="102"/>
      <c r="B37" s="64"/>
      <c r="C37" s="2" t="s">
        <v>31</v>
      </c>
      <c r="D37" s="112">
        <v>160</v>
      </c>
      <c r="E37" s="8" t="s">
        <v>7</v>
      </c>
      <c r="F37" s="122">
        <v>385</v>
      </c>
      <c r="G37" s="136">
        <f>SUM(F37*D37)</f>
        <v>61600</v>
      </c>
      <c r="H37" s="122">
        <v>220</v>
      </c>
      <c r="I37" s="136">
        <f>SUM(H37*D37)</f>
        <v>35200</v>
      </c>
      <c r="J37" s="136">
        <f>SUM(I37+G37)</f>
        <v>96800</v>
      </c>
      <c r="K37" s="112"/>
    </row>
    <row r="38" spans="1:12" s="142" customFormat="1" ht="21.75" customHeight="1" x14ac:dyDescent="0.5">
      <c r="A38" s="97"/>
      <c r="B38" s="98" t="s">
        <v>6</v>
      </c>
      <c r="C38" s="137" t="s">
        <v>91</v>
      </c>
      <c r="D38" s="138"/>
      <c r="E38" s="97"/>
      <c r="F38" s="139"/>
      <c r="G38" s="10"/>
      <c r="H38" s="139"/>
      <c r="I38" s="10"/>
      <c r="J38" s="140"/>
      <c r="K38" s="141"/>
    </row>
    <row r="39" spans="1:12" s="142" customFormat="1" ht="21.75" customHeight="1" x14ac:dyDescent="0.5">
      <c r="A39" s="97"/>
      <c r="B39" s="143"/>
      <c r="C39" s="137" t="s">
        <v>92</v>
      </c>
      <c r="D39" s="144">
        <v>60</v>
      </c>
      <c r="E39" s="145" t="s">
        <v>23</v>
      </c>
      <c r="F39" s="146">
        <v>130</v>
      </c>
      <c r="G39" s="147">
        <f>SUM(F39*D39)</f>
        <v>7800</v>
      </c>
      <c r="H39" s="146">
        <v>44</v>
      </c>
      <c r="I39" s="147">
        <f>SUM(H39*D39)</f>
        <v>2640</v>
      </c>
      <c r="J39" s="146">
        <f>SUM(I39+G39)</f>
        <v>10440</v>
      </c>
      <c r="K39" s="141"/>
    </row>
    <row r="40" spans="1:12" s="2" customFormat="1" ht="21.75" customHeight="1" x14ac:dyDescent="0.5">
      <c r="A40" s="148"/>
      <c r="B40" s="149" t="s">
        <v>6</v>
      </c>
      <c r="C40" s="7" t="s">
        <v>96</v>
      </c>
      <c r="D40" s="112"/>
      <c r="E40" s="92"/>
      <c r="F40" s="11"/>
      <c r="G40" s="12"/>
      <c r="H40" s="5"/>
      <c r="I40" s="12"/>
      <c r="J40" s="5"/>
      <c r="K40" s="13"/>
      <c r="L40" s="150"/>
    </row>
    <row r="41" spans="1:12" s="2" customFormat="1" ht="21.75" customHeight="1" x14ac:dyDescent="0.5">
      <c r="A41" s="148"/>
      <c r="B41" s="149"/>
      <c r="C41" s="7" t="s">
        <v>95</v>
      </c>
      <c r="D41" s="144">
        <v>39</v>
      </c>
      <c r="E41" s="145" t="s">
        <v>22</v>
      </c>
      <c r="F41" s="146">
        <v>550</v>
      </c>
      <c r="G41" s="147">
        <f>SUM(F41*D41)</f>
        <v>21450</v>
      </c>
      <c r="H41" s="146">
        <v>165</v>
      </c>
      <c r="I41" s="147">
        <f>SUM(H41*D41)</f>
        <v>6435</v>
      </c>
      <c r="J41" s="146">
        <f>SUM(I41+G41)</f>
        <v>27885</v>
      </c>
      <c r="K41" s="78"/>
      <c r="L41" s="150"/>
    </row>
    <row r="42" spans="1:12" s="2" customFormat="1" ht="21.75" customHeight="1" x14ac:dyDescent="0.5">
      <c r="A42" s="148"/>
      <c r="B42" s="149" t="s">
        <v>6</v>
      </c>
      <c r="C42" s="7" t="s">
        <v>94</v>
      </c>
      <c r="D42" s="92">
        <v>58</v>
      </c>
      <c r="E42" s="11" t="s">
        <v>35</v>
      </c>
      <c r="F42" s="12">
        <v>70</v>
      </c>
      <c r="G42" s="5">
        <f>SUM(F42*D42)</f>
        <v>4060</v>
      </c>
      <c r="H42" s="12">
        <v>0</v>
      </c>
      <c r="I42" s="5" t="s">
        <v>6</v>
      </c>
      <c r="J42" s="13">
        <f>IF(D42&gt;0,SUM(G42,I42)," ")</f>
        <v>4060</v>
      </c>
      <c r="L42" s="150"/>
    </row>
    <row r="43" spans="1:12" s="30" customFormat="1" ht="21.75" customHeight="1" x14ac:dyDescent="0.5">
      <c r="A43" s="151"/>
      <c r="B43" s="270" t="s">
        <v>49</v>
      </c>
      <c r="C43" s="270"/>
      <c r="D43" s="152"/>
      <c r="E43" s="115"/>
      <c r="F43" s="153"/>
      <c r="G43" s="153"/>
      <c r="H43" s="117"/>
      <c r="I43" s="117"/>
      <c r="J43" s="59">
        <f>SUM(J33:J42)</f>
        <v>154515</v>
      </c>
      <c r="K43" s="151"/>
    </row>
    <row r="44" spans="1:12" s="30" customFormat="1" ht="21.75" customHeight="1" x14ac:dyDescent="0.5">
      <c r="A44" s="151"/>
      <c r="B44" s="236"/>
      <c r="C44" s="236"/>
      <c r="D44" s="152"/>
      <c r="E44" s="115"/>
      <c r="F44" s="153"/>
      <c r="G44" s="153"/>
      <c r="H44" s="117"/>
      <c r="I44" s="117"/>
      <c r="J44" s="59"/>
      <c r="K44" s="151"/>
    </row>
    <row r="45" spans="1:12" s="30" customFormat="1" ht="21.75" customHeight="1" x14ac:dyDescent="0.5">
      <c r="A45" s="151"/>
      <c r="B45" s="236"/>
      <c r="C45" s="236"/>
      <c r="D45" s="152"/>
      <c r="E45" s="115"/>
      <c r="F45" s="153"/>
      <c r="G45" s="153"/>
      <c r="H45" s="117"/>
      <c r="I45" s="117"/>
      <c r="J45" s="59"/>
      <c r="K45" s="151"/>
    </row>
    <row r="46" spans="1:12" s="30" customFormat="1" ht="21.75" customHeight="1" x14ac:dyDescent="0.5">
      <c r="A46" s="230"/>
      <c r="B46" s="231"/>
      <c r="C46" s="231"/>
      <c r="D46" s="232"/>
      <c r="E46" s="233"/>
      <c r="F46" s="208"/>
      <c r="G46" s="208"/>
      <c r="H46" s="234"/>
      <c r="I46" s="234"/>
      <c r="J46" s="235"/>
      <c r="K46" s="230"/>
    </row>
    <row r="47" spans="1:12" s="2" customFormat="1" ht="21.75" customHeight="1" x14ac:dyDescent="0.5">
      <c r="A47" s="110"/>
      <c r="B47" s="118" t="s">
        <v>97</v>
      </c>
      <c r="C47" s="154" t="s">
        <v>128</v>
      </c>
      <c r="D47" s="66"/>
      <c r="E47" s="33"/>
      <c r="F47" s="66"/>
      <c r="G47" s="66"/>
      <c r="H47" s="66"/>
      <c r="I47" s="66"/>
      <c r="J47" s="77"/>
      <c r="K47" s="155"/>
      <c r="L47" s="156"/>
    </row>
    <row r="48" spans="1:12" s="63" customFormat="1" ht="21.75" customHeight="1" x14ac:dyDescent="0.5">
      <c r="A48" s="102"/>
      <c r="B48" s="132" t="s">
        <v>6</v>
      </c>
      <c r="C48" s="104" t="s">
        <v>34</v>
      </c>
      <c r="D48" s="112">
        <v>1</v>
      </c>
      <c r="E48" s="81" t="s">
        <v>18</v>
      </c>
      <c r="F48" s="12">
        <v>70</v>
      </c>
      <c r="G48" s="5">
        <f>SUM(F48*D48)</f>
        <v>70</v>
      </c>
      <c r="H48" s="12">
        <v>0</v>
      </c>
      <c r="I48" s="5" t="s">
        <v>6</v>
      </c>
      <c r="J48" s="13">
        <f t="shared" ref="J48" si="7">IF(D48&gt;0,SUM(G48,I48)," ")</f>
        <v>70</v>
      </c>
      <c r="K48" s="67"/>
    </row>
    <row r="49" spans="1:12" s="2" customFormat="1" ht="21.75" customHeight="1" x14ac:dyDescent="0.5">
      <c r="A49" s="102"/>
      <c r="B49" s="132" t="s">
        <v>6</v>
      </c>
      <c r="C49" s="104" t="s">
        <v>117</v>
      </c>
      <c r="D49" s="112"/>
      <c r="E49" s="81"/>
      <c r="F49" s="165"/>
      <c r="G49" s="21"/>
      <c r="H49" s="122"/>
      <c r="I49" s="21"/>
      <c r="J49" s="202"/>
      <c r="K49" s="112"/>
    </row>
    <row r="50" spans="1:12" s="2" customFormat="1" ht="21.75" customHeight="1" x14ac:dyDescent="0.5">
      <c r="A50" s="102"/>
      <c r="B50" s="132"/>
      <c r="C50" s="104" t="s">
        <v>93</v>
      </c>
      <c r="D50" s="112"/>
      <c r="E50" s="81"/>
      <c r="F50" s="165"/>
      <c r="G50" s="21"/>
      <c r="H50" s="122"/>
      <c r="I50" s="21"/>
      <c r="J50" s="202"/>
      <c r="K50" s="112"/>
    </row>
    <row r="51" spans="1:12" s="2" customFormat="1" ht="21.75" customHeight="1" x14ac:dyDescent="0.5">
      <c r="A51" s="102"/>
      <c r="B51" s="132"/>
      <c r="C51" s="104" t="s">
        <v>38</v>
      </c>
      <c r="D51" s="112"/>
      <c r="E51" s="81"/>
      <c r="F51" s="165"/>
      <c r="G51" s="21"/>
      <c r="H51" s="122"/>
      <c r="I51" s="21"/>
      <c r="J51" s="202"/>
      <c r="K51" s="112"/>
    </row>
    <row r="52" spans="1:12" s="207" customFormat="1" ht="21.75" customHeight="1" x14ac:dyDescent="0.5">
      <c r="A52" s="102"/>
      <c r="B52" s="132"/>
      <c r="C52" s="104" t="s">
        <v>39</v>
      </c>
      <c r="D52" s="112">
        <v>1</v>
      </c>
      <c r="E52" s="81" t="s">
        <v>18</v>
      </c>
      <c r="F52" s="165">
        <v>2911</v>
      </c>
      <c r="G52" s="3">
        <f>SUM(F52*D52)</f>
        <v>2911</v>
      </c>
      <c r="H52" s="122">
        <v>504</v>
      </c>
      <c r="I52" s="3">
        <f>SUM(H52*D52)</f>
        <v>504</v>
      </c>
      <c r="J52" s="3">
        <f>SUM(I52+G52)</f>
        <v>3415</v>
      </c>
      <c r="K52" s="112"/>
    </row>
    <row r="53" spans="1:12" s="63" customFormat="1" ht="21.75" customHeight="1" x14ac:dyDescent="0.5">
      <c r="A53" s="102"/>
      <c r="B53" s="132" t="s">
        <v>6</v>
      </c>
      <c r="C53" s="104" t="s">
        <v>119</v>
      </c>
      <c r="D53" s="112">
        <v>1</v>
      </c>
      <c r="E53" s="81" t="s">
        <v>18</v>
      </c>
      <c r="F53" s="12">
        <v>1300</v>
      </c>
      <c r="G53" s="5">
        <f>SUM(F53*D53)</f>
        <v>1300</v>
      </c>
      <c r="H53" s="12">
        <v>0</v>
      </c>
      <c r="I53" s="5" t="s">
        <v>6</v>
      </c>
      <c r="J53" s="13">
        <f t="shared" ref="J53" si="8">IF(D53&gt;0,SUM(G53,I53)," ")</f>
        <v>1300</v>
      </c>
      <c r="K53" s="67"/>
    </row>
    <row r="54" spans="1:12" s="63" customFormat="1" ht="21.75" customHeight="1" x14ac:dyDescent="0.5">
      <c r="A54" s="102"/>
      <c r="B54" s="132" t="s">
        <v>6</v>
      </c>
      <c r="C54" s="104" t="s">
        <v>118</v>
      </c>
      <c r="D54" s="112">
        <v>6</v>
      </c>
      <c r="E54" s="81" t="s">
        <v>18</v>
      </c>
      <c r="F54" s="12">
        <v>1626</v>
      </c>
      <c r="G54" s="5">
        <f>SUM(F54*D54)</f>
        <v>9756</v>
      </c>
      <c r="H54" s="12">
        <v>0</v>
      </c>
      <c r="I54" s="5" t="s">
        <v>6</v>
      </c>
      <c r="J54" s="13">
        <f t="shared" ref="J54" si="9">IF(D54&gt;0,SUM(G54,I54)," ")</f>
        <v>9756</v>
      </c>
      <c r="K54" s="67"/>
    </row>
    <row r="55" spans="1:12" s="2" customFormat="1" ht="21.75" customHeight="1" x14ac:dyDescent="0.65">
      <c r="A55" s="110"/>
      <c r="B55" s="79"/>
      <c r="C55" s="79" t="s">
        <v>27</v>
      </c>
      <c r="D55" s="66"/>
      <c r="E55" s="34"/>
      <c r="F55" s="66"/>
      <c r="G55" s="66"/>
      <c r="H55" s="66"/>
      <c r="I55" s="66"/>
      <c r="J55" s="157">
        <f>SUM(J48:J54)</f>
        <v>14541</v>
      </c>
      <c r="K55" s="155"/>
      <c r="L55" s="156"/>
    </row>
    <row r="56" spans="1:12" s="84" customFormat="1" ht="21.75" customHeight="1" x14ac:dyDescent="0.65">
      <c r="A56" s="25"/>
      <c r="B56" s="158" t="s">
        <v>52</v>
      </c>
      <c r="C56" s="159" t="s">
        <v>25</v>
      </c>
      <c r="D56" s="92"/>
      <c r="E56" s="81"/>
      <c r="F56" s="21"/>
      <c r="G56" s="21"/>
      <c r="H56" s="82"/>
      <c r="I56" s="21"/>
      <c r="J56" s="22"/>
      <c r="K56" s="83"/>
    </row>
    <row r="57" spans="1:12" s="84" customFormat="1" ht="21.75" customHeight="1" x14ac:dyDescent="0.5">
      <c r="A57" s="25"/>
      <c r="B57" s="95" t="s">
        <v>6</v>
      </c>
      <c r="C57" s="237" t="s">
        <v>120</v>
      </c>
      <c r="D57" s="92">
        <v>10</v>
      </c>
      <c r="E57" s="81" t="s">
        <v>18</v>
      </c>
      <c r="F57" s="33">
        <v>0</v>
      </c>
      <c r="G57" s="33">
        <f>+D57*F57</f>
        <v>0</v>
      </c>
      <c r="H57" s="34">
        <v>380</v>
      </c>
      <c r="I57" s="35">
        <f t="shared" ref="I57" si="10">ROUNDDOWN(SUM(D57*H57),2)</f>
        <v>3800</v>
      </c>
      <c r="J57" s="35">
        <f t="shared" ref="J57" si="11">IF(D57&gt;0,SUM(G57,I57)," ")</f>
        <v>3800</v>
      </c>
      <c r="K57" s="83"/>
    </row>
    <row r="58" spans="1:12" s="38" customFormat="1" ht="21.75" customHeight="1" x14ac:dyDescent="0.5">
      <c r="A58" s="32"/>
      <c r="B58" s="95" t="s">
        <v>6</v>
      </c>
      <c r="C58" s="188" t="s">
        <v>55</v>
      </c>
      <c r="D58" s="92">
        <v>58</v>
      </c>
      <c r="E58" s="81" t="s">
        <v>18</v>
      </c>
      <c r="F58" s="33">
        <v>0</v>
      </c>
      <c r="G58" s="33">
        <f>+D58*F58</f>
        <v>0</v>
      </c>
      <c r="H58" s="34">
        <v>35</v>
      </c>
      <c r="I58" s="35">
        <f t="shared" ref="I58" si="12">ROUNDDOWN(SUM(D58*H58),2)</f>
        <v>2030</v>
      </c>
      <c r="J58" s="35">
        <f t="shared" ref="J58" si="13">IF(D58&gt;0,SUM(G58,I58)," ")</f>
        <v>2030</v>
      </c>
      <c r="K58" s="36"/>
      <c r="L58" s="37"/>
    </row>
    <row r="59" spans="1:12" s="2" customFormat="1" ht="21.75" customHeight="1" x14ac:dyDescent="0.5">
      <c r="A59" s="110"/>
      <c r="B59" s="95" t="s">
        <v>6</v>
      </c>
      <c r="C59" s="2" t="s">
        <v>56</v>
      </c>
      <c r="D59" s="92"/>
      <c r="E59" s="81"/>
      <c r="F59" s="33"/>
      <c r="G59" s="33"/>
      <c r="H59" s="33"/>
      <c r="I59" s="33"/>
      <c r="J59" s="33"/>
      <c r="K59" s="112"/>
    </row>
    <row r="60" spans="1:12" s="2" customFormat="1" ht="21.75" customHeight="1" x14ac:dyDescent="0.5">
      <c r="A60" s="110"/>
      <c r="B60" s="111"/>
      <c r="C60" s="188" t="s">
        <v>57</v>
      </c>
      <c r="D60" s="92"/>
      <c r="E60" s="81"/>
      <c r="F60" s="33"/>
      <c r="G60" s="33"/>
      <c r="H60" s="33"/>
      <c r="I60" s="33"/>
      <c r="J60" s="33"/>
      <c r="K60" s="112"/>
    </row>
    <row r="61" spans="1:12" s="2" customFormat="1" ht="21.75" customHeight="1" x14ac:dyDescent="0.5">
      <c r="A61" s="110"/>
      <c r="B61" s="111"/>
      <c r="C61" s="188" t="s">
        <v>58</v>
      </c>
      <c r="D61" s="92"/>
      <c r="E61" s="81"/>
      <c r="F61" s="33"/>
      <c r="G61" s="33"/>
      <c r="H61" s="33"/>
      <c r="I61" s="33"/>
      <c r="J61" s="33"/>
      <c r="K61" s="112"/>
    </row>
    <row r="62" spans="1:12" s="2" customFormat="1" ht="21.75" customHeight="1" x14ac:dyDescent="0.5">
      <c r="A62" s="110"/>
      <c r="B62" s="111"/>
      <c r="C62" s="188" t="s">
        <v>59</v>
      </c>
      <c r="D62" s="92"/>
      <c r="E62" s="81"/>
      <c r="F62" s="33"/>
      <c r="G62" s="33"/>
      <c r="H62" s="33"/>
      <c r="I62" s="33"/>
      <c r="J62" s="33"/>
      <c r="K62" s="112"/>
    </row>
    <row r="63" spans="1:12" s="2" customFormat="1" ht="21.75" customHeight="1" x14ac:dyDescent="0.5">
      <c r="A63" s="110"/>
      <c r="B63" s="111"/>
      <c r="C63" s="188" t="s">
        <v>60</v>
      </c>
      <c r="D63" s="112"/>
      <c r="E63" s="112"/>
      <c r="F63" s="112"/>
      <c r="G63" s="112"/>
      <c r="H63" s="112"/>
      <c r="I63" s="112"/>
      <c r="J63" s="112"/>
      <c r="K63" s="112"/>
    </row>
    <row r="64" spans="1:12" s="207" customFormat="1" ht="21.75" customHeight="1" x14ac:dyDescent="0.5">
      <c r="A64" s="110"/>
      <c r="B64" s="209"/>
      <c r="C64" s="210" t="s">
        <v>61</v>
      </c>
      <c r="D64" s="92">
        <v>58</v>
      </c>
      <c r="E64" s="81" t="s">
        <v>18</v>
      </c>
      <c r="F64" s="33">
        <v>270</v>
      </c>
      <c r="G64" s="33">
        <f t="shared" ref="G64" si="14">ROUNDDOWN(SUM(F64*D64),2)</f>
        <v>15660</v>
      </c>
      <c r="H64" s="33">
        <v>115</v>
      </c>
      <c r="I64" s="33">
        <f>ROUNDDOWN(SUM(D64*H64),2)</f>
        <v>6670</v>
      </c>
      <c r="J64" s="33">
        <f t="shared" ref="J64" si="15">IF(D64&gt;0,SUM(G64,I64)," ")</f>
        <v>22330</v>
      </c>
      <c r="K64" s="112"/>
    </row>
    <row r="65" spans="1:12" s="207" customFormat="1" ht="21.75" customHeight="1" x14ac:dyDescent="0.5">
      <c r="A65" s="110"/>
      <c r="B65" s="209"/>
      <c r="C65" s="210"/>
      <c r="D65" s="92"/>
      <c r="E65" s="81"/>
      <c r="F65" s="33"/>
      <c r="G65" s="33"/>
      <c r="H65" s="33"/>
      <c r="I65" s="33"/>
      <c r="J65" s="33"/>
      <c r="K65" s="112"/>
    </row>
    <row r="66" spans="1:12" s="207" customFormat="1" ht="21.75" customHeight="1" x14ac:dyDescent="0.5">
      <c r="A66" s="160"/>
      <c r="B66" s="161"/>
      <c r="C66" s="162"/>
      <c r="D66" s="163"/>
      <c r="E66" s="164"/>
      <c r="F66" s="56"/>
      <c r="G66" s="56"/>
      <c r="H66" s="56"/>
      <c r="I66" s="56"/>
      <c r="J66" s="56"/>
      <c r="K66" s="126"/>
    </row>
    <row r="67" spans="1:12" s="2" customFormat="1" ht="21.75" customHeight="1" x14ac:dyDescent="0.5">
      <c r="A67" s="112"/>
      <c r="B67" s="95" t="s">
        <v>6</v>
      </c>
      <c r="C67" s="189" t="s">
        <v>62</v>
      </c>
      <c r="D67" s="112"/>
      <c r="E67" s="81"/>
      <c r="F67" s="122"/>
      <c r="G67" s="21"/>
      <c r="H67" s="122"/>
      <c r="I67" s="21"/>
      <c r="J67" s="26"/>
      <c r="K67" s="112"/>
    </row>
    <row r="68" spans="1:12" s="2" customFormat="1" ht="21.75" customHeight="1" x14ac:dyDescent="0.5">
      <c r="A68" s="112"/>
      <c r="B68" s="95"/>
      <c r="C68" s="189" t="s">
        <v>63</v>
      </c>
      <c r="D68" s="112"/>
      <c r="E68" s="81"/>
      <c r="F68" s="122"/>
      <c r="G68" s="21"/>
      <c r="H68" s="122"/>
      <c r="I68" s="21"/>
      <c r="J68" s="26"/>
      <c r="K68" s="112"/>
    </row>
    <row r="69" spans="1:12" s="2" customFormat="1" ht="21.75" customHeight="1" x14ac:dyDescent="0.5">
      <c r="A69" s="112"/>
      <c r="B69" s="95"/>
      <c r="C69" s="189" t="s">
        <v>75</v>
      </c>
      <c r="D69" s="112">
        <v>1</v>
      </c>
      <c r="E69" s="81" t="s">
        <v>18</v>
      </c>
      <c r="F69" s="165">
        <v>3600</v>
      </c>
      <c r="G69" s="3">
        <f t="shared" ref="G69" si="16">SUM(F69*D69)</f>
        <v>3600</v>
      </c>
      <c r="H69" s="122">
        <v>500</v>
      </c>
      <c r="I69" s="3">
        <f>H69</f>
        <v>500</v>
      </c>
      <c r="J69" s="3">
        <f>SUM(I69+G69)</f>
        <v>4100</v>
      </c>
      <c r="K69" s="112"/>
    </row>
    <row r="70" spans="1:12" s="2" customFormat="1" ht="21.75" customHeight="1" x14ac:dyDescent="0.5">
      <c r="A70" s="112"/>
      <c r="B70" s="95" t="s">
        <v>6</v>
      </c>
      <c r="C70" s="189" t="s">
        <v>64</v>
      </c>
      <c r="D70" s="112">
        <v>4</v>
      </c>
      <c r="E70" s="81" t="s">
        <v>28</v>
      </c>
      <c r="F70" s="122">
        <v>108</v>
      </c>
      <c r="G70" s="21">
        <f>SUM(F70*D71)</f>
        <v>324</v>
      </c>
      <c r="H70" s="107" t="s">
        <v>6</v>
      </c>
      <c r="I70" s="21" t="s">
        <v>6</v>
      </c>
      <c r="J70" s="31">
        <f>SUM(F70*D71)</f>
        <v>324</v>
      </c>
      <c r="K70" s="112"/>
    </row>
    <row r="71" spans="1:12" s="2" customFormat="1" ht="21.75" customHeight="1" x14ac:dyDescent="0.5">
      <c r="A71" s="112"/>
      <c r="B71" s="95" t="s">
        <v>6</v>
      </c>
      <c r="C71" s="189" t="s">
        <v>65</v>
      </c>
      <c r="D71" s="112">
        <v>3</v>
      </c>
      <c r="E71" s="81" t="s">
        <v>28</v>
      </c>
      <c r="F71" s="122">
        <v>108</v>
      </c>
      <c r="G71" s="21">
        <f>SUM(F71*D72)</f>
        <v>216</v>
      </c>
      <c r="H71" s="107" t="s">
        <v>6</v>
      </c>
      <c r="I71" s="21" t="s">
        <v>6</v>
      </c>
      <c r="J71" s="31">
        <f>SUM(F71*D72)</f>
        <v>216</v>
      </c>
      <c r="K71" s="112"/>
    </row>
    <row r="72" spans="1:12" s="2" customFormat="1" ht="21.75" customHeight="1" x14ac:dyDescent="0.5">
      <c r="A72" s="112"/>
      <c r="B72" s="95" t="s">
        <v>6</v>
      </c>
      <c r="C72" s="189" t="s">
        <v>66</v>
      </c>
      <c r="D72" s="112">
        <v>2</v>
      </c>
      <c r="E72" s="81" t="s">
        <v>28</v>
      </c>
      <c r="F72" s="122">
        <v>108</v>
      </c>
      <c r="G72" s="35">
        <f t="shared" ref="G72:G76" si="17">ROUNDDOWN(SUM(F72*D72),2)</f>
        <v>216</v>
      </c>
      <c r="H72" s="107" t="s">
        <v>6</v>
      </c>
      <c r="I72" s="21" t="s">
        <v>6</v>
      </c>
      <c r="J72" s="35">
        <f t="shared" ref="J72:J76" si="18">IF(D72&gt;0,SUM(G72,I72)," ")</f>
        <v>216</v>
      </c>
      <c r="K72" s="112"/>
    </row>
    <row r="73" spans="1:12" s="38" customFormat="1" ht="21.75" customHeight="1" x14ac:dyDescent="0.5">
      <c r="A73" s="32"/>
      <c r="B73" s="95" t="s">
        <v>6</v>
      </c>
      <c r="C73" s="188" t="s">
        <v>67</v>
      </c>
      <c r="D73" s="33"/>
      <c r="E73" s="34"/>
      <c r="F73" s="33"/>
      <c r="G73" s="33"/>
      <c r="H73" s="33"/>
      <c r="I73" s="33"/>
      <c r="J73" s="33"/>
      <c r="K73" s="36"/>
      <c r="L73" s="37"/>
    </row>
    <row r="74" spans="1:12" s="38" customFormat="1" ht="21.75" customHeight="1" x14ac:dyDescent="0.5">
      <c r="A74" s="32"/>
      <c r="B74" s="95"/>
      <c r="C74" s="188" t="s">
        <v>68</v>
      </c>
      <c r="D74" s="92">
        <v>29</v>
      </c>
      <c r="E74" s="81" t="s">
        <v>18</v>
      </c>
      <c r="F74" s="33">
        <v>94</v>
      </c>
      <c r="G74" s="35">
        <f t="shared" si="17"/>
        <v>2726</v>
      </c>
      <c r="H74" s="33">
        <v>90</v>
      </c>
      <c r="I74" s="35">
        <f t="shared" ref="I74:I76" si="19">ROUNDDOWN(SUM(D74*H74),2)</f>
        <v>2610</v>
      </c>
      <c r="J74" s="35">
        <f t="shared" si="18"/>
        <v>5336</v>
      </c>
      <c r="K74" s="36"/>
      <c r="L74" s="37"/>
    </row>
    <row r="75" spans="1:12" s="2" customFormat="1" ht="21.75" customHeight="1" x14ac:dyDescent="0.5">
      <c r="A75" s="112"/>
      <c r="B75" s="95" t="s">
        <v>6</v>
      </c>
      <c r="C75" s="104" t="s">
        <v>69</v>
      </c>
      <c r="D75" s="112"/>
      <c r="E75" s="81"/>
      <c r="F75" s="122"/>
      <c r="G75" s="21"/>
      <c r="H75" s="122"/>
      <c r="I75" s="21"/>
      <c r="J75" s="26"/>
      <c r="K75" s="112"/>
    </row>
    <row r="76" spans="1:12" s="2" customFormat="1" ht="21.75" customHeight="1" x14ac:dyDescent="0.5">
      <c r="A76" s="112"/>
      <c r="B76" s="30"/>
      <c r="C76" s="104" t="s">
        <v>70</v>
      </c>
      <c r="D76" s="112">
        <v>33</v>
      </c>
      <c r="E76" s="81" t="s">
        <v>18</v>
      </c>
      <c r="F76" s="122">
        <v>157</v>
      </c>
      <c r="G76" s="35">
        <f t="shared" si="17"/>
        <v>5181</v>
      </c>
      <c r="H76" s="122">
        <v>90</v>
      </c>
      <c r="I76" s="35">
        <f t="shared" si="19"/>
        <v>2970</v>
      </c>
      <c r="J76" s="35">
        <f t="shared" si="18"/>
        <v>8151</v>
      </c>
      <c r="K76" s="112"/>
    </row>
    <row r="77" spans="1:12" s="38" customFormat="1" ht="21.75" customHeight="1" x14ac:dyDescent="0.5">
      <c r="A77" s="32"/>
      <c r="B77" s="95" t="s">
        <v>6</v>
      </c>
      <c r="C77" s="2" t="s">
        <v>71</v>
      </c>
      <c r="D77" s="92"/>
      <c r="E77" s="81"/>
      <c r="F77" s="33"/>
      <c r="G77" s="33"/>
      <c r="H77" s="34"/>
      <c r="I77" s="33"/>
      <c r="J77" s="33"/>
      <c r="K77" s="36"/>
      <c r="L77" s="37"/>
    </row>
    <row r="78" spans="1:12" s="38" customFormat="1" ht="21.75" customHeight="1" x14ac:dyDescent="0.5">
      <c r="A78" s="32"/>
      <c r="B78" s="95"/>
      <c r="C78" s="2" t="s">
        <v>76</v>
      </c>
      <c r="D78" s="92">
        <v>1176</v>
      </c>
      <c r="E78" s="81" t="s">
        <v>23</v>
      </c>
      <c r="F78" s="33">
        <v>6.19</v>
      </c>
      <c r="G78" s="35">
        <f t="shared" ref="G78" si="20">ROUNDDOWN(SUM(F78*D78),2)</f>
        <v>7279.44</v>
      </c>
      <c r="H78" s="34">
        <v>5</v>
      </c>
      <c r="I78" s="35">
        <f t="shared" ref="I78" si="21">ROUNDDOWN(SUM(D78*H78),2)</f>
        <v>5880</v>
      </c>
      <c r="J78" s="35">
        <f t="shared" ref="J78" si="22">IF(D78&gt;0,SUM(G78,I78)," ")</f>
        <v>13159.439999999999</v>
      </c>
      <c r="K78" s="36"/>
      <c r="L78" s="37"/>
    </row>
    <row r="79" spans="1:12" s="38" customFormat="1" ht="21.75" customHeight="1" x14ac:dyDescent="0.5">
      <c r="A79" s="32"/>
      <c r="B79" s="95" t="s">
        <v>6</v>
      </c>
      <c r="C79" s="2" t="s">
        <v>71</v>
      </c>
      <c r="D79" s="92"/>
      <c r="E79" s="81"/>
      <c r="F79" s="33"/>
      <c r="G79" s="33"/>
      <c r="H79" s="34"/>
      <c r="I79" s="33"/>
      <c r="J79" s="33"/>
      <c r="K79" s="36"/>
      <c r="L79" s="37"/>
    </row>
    <row r="80" spans="1:12" s="38" customFormat="1" ht="21.75" customHeight="1" x14ac:dyDescent="0.5">
      <c r="A80" s="32"/>
      <c r="B80" s="211"/>
      <c r="C80" s="207" t="s">
        <v>77</v>
      </c>
      <c r="D80" s="92">
        <v>736</v>
      </c>
      <c r="E80" s="81" t="s">
        <v>23</v>
      </c>
      <c r="F80" s="33">
        <v>9.17</v>
      </c>
      <c r="G80" s="35">
        <f t="shared" ref="G80:G88" si="23">ROUNDDOWN(SUM(F80*D80),2)</f>
        <v>6749.12</v>
      </c>
      <c r="H80" s="34">
        <v>7</v>
      </c>
      <c r="I80" s="35">
        <f t="shared" ref="I80" si="24">ROUNDDOWN(SUM(D80*H80),2)</f>
        <v>5152</v>
      </c>
      <c r="J80" s="35">
        <f t="shared" ref="J80:J88" si="25">IF(D80&gt;0,SUM(G80,I80)," ")</f>
        <v>11901.119999999999</v>
      </c>
      <c r="K80" s="36"/>
      <c r="L80" s="37"/>
    </row>
    <row r="81" spans="1:12" s="193" customFormat="1" ht="21.75" customHeight="1" x14ac:dyDescent="0.5">
      <c r="A81" s="191"/>
      <c r="B81" s="192" t="s">
        <v>6</v>
      </c>
      <c r="C81" s="193" t="s">
        <v>103</v>
      </c>
      <c r="D81" s="194"/>
      <c r="E81" s="195"/>
      <c r="F81" s="196"/>
      <c r="G81" s="197"/>
      <c r="H81" s="196"/>
      <c r="I81" s="197"/>
      <c r="J81" s="197"/>
      <c r="K81" s="191"/>
    </row>
    <row r="82" spans="1:12" s="193" customFormat="1" ht="21.75" customHeight="1" x14ac:dyDescent="0.5">
      <c r="A82" s="191"/>
      <c r="B82" s="192"/>
      <c r="C82" s="193" t="s">
        <v>104</v>
      </c>
      <c r="D82" s="198">
        <v>40</v>
      </c>
      <c r="E82" s="195" t="s">
        <v>23</v>
      </c>
      <c r="F82" s="196">
        <v>39.44</v>
      </c>
      <c r="G82" s="197">
        <f>IF(F82=" "," ",IF(F82="-","-",D82*F82))</f>
        <v>1577.6</v>
      </c>
      <c r="H82" s="196">
        <v>16</v>
      </c>
      <c r="I82" s="197">
        <f>IF(H82=" "," ",IF(H82="-","-",D82*H82))</f>
        <v>640</v>
      </c>
      <c r="J82" s="197">
        <f>IF(D82&gt;0,SUM(G82,I82)," ")</f>
        <v>2217.6</v>
      </c>
      <c r="K82" s="191"/>
    </row>
    <row r="83" spans="1:12" s="263" customFormat="1" ht="21.75" customHeight="1" x14ac:dyDescent="0.5">
      <c r="A83" s="253"/>
      <c r="B83" s="254" t="s">
        <v>6</v>
      </c>
      <c r="C83" s="255" t="s">
        <v>125</v>
      </c>
      <c r="D83" s="256"/>
      <c r="E83" s="257"/>
      <c r="F83" s="258"/>
      <c r="G83" s="258"/>
      <c r="H83" s="259"/>
      <c r="I83" s="258"/>
      <c r="J83" s="260"/>
      <c r="K83" s="261"/>
      <c r="L83" s="262"/>
    </row>
    <row r="84" spans="1:12" s="263" customFormat="1" ht="21.75" customHeight="1" x14ac:dyDescent="0.5">
      <c r="A84" s="253"/>
      <c r="B84" s="254"/>
      <c r="C84" s="255" t="s">
        <v>126</v>
      </c>
      <c r="D84" s="256">
        <v>78</v>
      </c>
      <c r="E84" s="257" t="s">
        <v>23</v>
      </c>
      <c r="F84" s="258">
        <v>61.2</v>
      </c>
      <c r="G84" s="258">
        <f>ROUNDDOWN(SUM(F84*D84),2)</f>
        <v>4773.6000000000004</v>
      </c>
      <c r="H84" s="259">
        <v>20</v>
      </c>
      <c r="I84" s="258">
        <f>ROUNDDOWN(SUM(D84*H84),2)</f>
        <v>1560</v>
      </c>
      <c r="J84" s="260">
        <f>IF(D84&gt;0,SUM(G84,I84)," ")</f>
        <v>6333.6</v>
      </c>
      <c r="K84" s="261"/>
      <c r="L84" s="262"/>
    </row>
    <row r="85" spans="1:12" s="38" customFormat="1" ht="21.75" customHeight="1" x14ac:dyDescent="0.5">
      <c r="A85" s="167"/>
      <c r="B85" s="168" t="s">
        <v>6</v>
      </c>
      <c r="C85" s="2" t="s">
        <v>50</v>
      </c>
      <c r="D85" s="92">
        <v>1</v>
      </c>
      <c r="E85" s="81" t="s">
        <v>24</v>
      </c>
      <c r="F85" s="33">
        <f>SUM(L85*5%)</f>
        <v>1018.9880000000002</v>
      </c>
      <c r="G85" s="35">
        <f t="shared" si="23"/>
        <v>1018.98</v>
      </c>
      <c r="H85" s="39">
        <v>0</v>
      </c>
      <c r="I85" s="33">
        <f>+D85*H85</f>
        <v>0</v>
      </c>
      <c r="J85" s="35">
        <f t="shared" si="25"/>
        <v>1018.98</v>
      </c>
      <c r="K85" s="36"/>
      <c r="L85" s="37">
        <f>SUM(G78:G84)</f>
        <v>20379.760000000002</v>
      </c>
    </row>
    <row r="86" spans="1:12" s="38" customFormat="1" ht="21.75" customHeight="1" x14ac:dyDescent="0.5">
      <c r="A86" s="264"/>
      <c r="B86" s="265"/>
      <c r="C86" s="166"/>
      <c r="D86" s="163"/>
      <c r="E86" s="164"/>
      <c r="F86" s="56"/>
      <c r="G86" s="57"/>
      <c r="H86" s="266"/>
      <c r="I86" s="56"/>
      <c r="J86" s="57"/>
      <c r="K86" s="58"/>
      <c r="L86" s="37"/>
    </row>
    <row r="87" spans="1:12" s="42" customFormat="1" ht="21.75" customHeight="1" x14ac:dyDescent="0.5">
      <c r="A87" s="169"/>
      <c r="B87" s="168" t="s">
        <v>6</v>
      </c>
      <c r="C87" s="137" t="s">
        <v>78</v>
      </c>
      <c r="D87" s="170">
        <v>230</v>
      </c>
      <c r="E87" s="97" t="s">
        <v>22</v>
      </c>
      <c r="F87" s="35">
        <v>42.31</v>
      </c>
      <c r="G87" s="35">
        <f t="shared" si="23"/>
        <v>9731.2999999999993</v>
      </c>
      <c r="H87" s="35">
        <v>80</v>
      </c>
      <c r="I87" s="35">
        <f t="shared" ref="I87" si="26">ROUNDDOWN(SUM(D87*H87),2)</f>
        <v>18400</v>
      </c>
      <c r="J87" s="35">
        <f t="shared" si="25"/>
        <v>28131.3</v>
      </c>
      <c r="K87" s="40"/>
      <c r="L87" s="41"/>
    </row>
    <row r="88" spans="1:12" s="38" customFormat="1" ht="21.75" customHeight="1" x14ac:dyDescent="0.5">
      <c r="A88" s="167"/>
      <c r="B88" s="168" t="s">
        <v>6</v>
      </c>
      <c r="C88" s="2" t="s">
        <v>51</v>
      </c>
      <c r="D88" s="92">
        <v>1</v>
      </c>
      <c r="E88" s="81" t="s">
        <v>24</v>
      </c>
      <c r="F88" s="33">
        <f>G87*15/100</f>
        <v>1459.6949999999999</v>
      </c>
      <c r="G88" s="35">
        <f t="shared" si="23"/>
        <v>1459.69</v>
      </c>
      <c r="H88" s="39">
        <v>0</v>
      </c>
      <c r="I88" s="33">
        <f>+D88*H88</f>
        <v>0</v>
      </c>
      <c r="J88" s="35">
        <f t="shared" si="25"/>
        <v>1459.69</v>
      </c>
      <c r="K88" s="36"/>
      <c r="L88" s="37"/>
    </row>
    <row r="89" spans="1:12" s="2" customFormat="1" ht="21.75" customHeight="1" x14ac:dyDescent="0.5">
      <c r="A89" s="112"/>
      <c r="B89" s="95" t="s">
        <v>6</v>
      </c>
      <c r="C89" s="188" t="s">
        <v>72</v>
      </c>
      <c r="D89" s="96"/>
      <c r="E89" s="81"/>
      <c r="F89" s="43"/>
      <c r="G89" s="43"/>
      <c r="H89" s="43"/>
      <c r="I89" s="43"/>
      <c r="J89" s="44"/>
      <c r="K89" s="171"/>
    </row>
    <row r="90" spans="1:12" s="2" customFormat="1" ht="21.75" customHeight="1" x14ac:dyDescent="0.5">
      <c r="A90" s="112"/>
      <c r="B90" s="95"/>
      <c r="C90" s="188" t="s">
        <v>73</v>
      </c>
      <c r="D90" s="155"/>
      <c r="E90" s="112"/>
      <c r="F90" s="155"/>
      <c r="G90" s="155"/>
      <c r="H90" s="155"/>
      <c r="I90" s="155"/>
      <c r="J90" s="155"/>
      <c r="K90" s="45"/>
    </row>
    <row r="91" spans="1:12" s="2" customFormat="1" ht="21.75" customHeight="1" x14ac:dyDescent="0.5">
      <c r="A91" s="112"/>
      <c r="B91" s="95"/>
      <c r="C91" s="188" t="s">
        <v>74</v>
      </c>
      <c r="D91" s="96">
        <v>1</v>
      </c>
      <c r="E91" s="81" t="s">
        <v>29</v>
      </c>
      <c r="F91" s="43">
        <v>195</v>
      </c>
      <c r="G91" s="46">
        <f>ROUNDDOWN(SUM(F91*D91),2)</f>
        <v>195</v>
      </c>
      <c r="H91" s="43">
        <v>100</v>
      </c>
      <c r="I91" s="46">
        <f>ROUNDDOWN(SUM(D91*H91),2)</f>
        <v>100</v>
      </c>
      <c r="J91" s="46">
        <f>IF(D91&gt;0,SUM(G91,I91)," ")</f>
        <v>295</v>
      </c>
      <c r="K91" s="45"/>
    </row>
    <row r="92" spans="1:12" s="175" customFormat="1" ht="21.75" customHeight="1" x14ac:dyDescent="0.65">
      <c r="A92" s="25"/>
      <c r="B92" s="250"/>
      <c r="C92" s="251" t="s">
        <v>53</v>
      </c>
      <c r="D92" s="80"/>
      <c r="E92" s="81"/>
      <c r="F92" s="21"/>
      <c r="G92" s="21"/>
      <c r="H92" s="82"/>
      <c r="I92" s="21"/>
      <c r="J92" s="22">
        <f>SUM(J57:J91)</f>
        <v>111019.73000000001</v>
      </c>
      <c r="K92" s="83"/>
    </row>
    <row r="93" spans="1:12" s="84" customFormat="1" ht="21.75" customHeight="1" x14ac:dyDescent="0.5">
      <c r="A93" s="25"/>
      <c r="B93" s="118" t="s">
        <v>107</v>
      </c>
      <c r="C93" s="154" t="s">
        <v>121</v>
      </c>
      <c r="D93" s="47"/>
      <c r="E93" s="47"/>
      <c r="F93" s="21"/>
      <c r="G93" s="21"/>
      <c r="H93" s="21"/>
      <c r="I93" s="21"/>
      <c r="J93" s="21"/>
      <c r="K93" s="21"/>
    </row>
    <row r="94" spans="1:12" s="2" customFormat="1" ht="21.75" customHeight="1" x14ac:dyDescent="0.5">
      <c r="A94" s="102"/>
      <c r="B94" s="132" t="s">
        <v>6</v>
      </c>
      <c r="C94" s="104" t="s">
        <v>98</v>
      </c>
      <c r="D94" s="81"/>
      <c r="E94" s="81"/>
      <c r="F94" s="122"/>
      <c r="G94" s="21"/>
      <c r="H94" s="122"/>
      <c r="I94" s="21"/>
      <c r="J94" s="202"/>
      <c r="K94" s="112"/>
    </row>
    <row r="95" spans="1:12" s="2" customFormat="1" ht="21.75" customHeight="1" x14ac:dyDescent="0.5">
      <c r="A95" s="102"/>
      <c r="B95" s="132"/>
      <c r="C95" s="104" t="s">
        <v>100</v>
      </c>
      <c r="D95" s="167">
        <v>160</v>
      </c>
      <c r="E95" s="81" t="s">
        <v>7</v>
      </c>
      <c r="F95" s="122">
        <v>56</v>
      </c>
      <c r="G95" s="3">
        <f>SUM(F95*D95)</f>
        <v>8960</v>
      </c>
      <c r="H95" s="122">
        <v>34</v>
      </c>
      <c r="I95" s="3">
        <f>SUM(H95*D95)</f>
        <v>5440</v>
      </c>
      <c r="J95" s="3">
        <f>SUM(I95+G95)</f>
        <v>14400</v>
      </c>
      <c r="K95" s="112"/>
    </row>
    <row r="96" spans="1:12" s="2" customFormat="1" ht="21.75" customHeight="1" x14ac:dyDescent="0.5">
      <c r="A96" s="102"/>
      <c r="B96" s="132" t="s">
        <v>6</v>
      </c>
      <c r="C96" s="104" t="s">
        <v>99</v>
      </c>
      <c r="D96" s="167"/>
      <c r="E96" s="81"/>
      <c r="F96" s="122"/>
      <c r="G96" s="21"/>
      <c r="H96" s="122"/>
      <c r="I96" s="21"/>
      <c r="J96" s="202"/>
      <c r="K96" s="112"/>
    </row>
    <row r="97" spans="1:13" s="2" customFormat="1" ht="21.75" customHeight="1" x14ac:dyDescent="0.5">
      <c r="A97" s="102"/>
      <c r="B97" s="64"/>
      <c r="C97" s="104" t="s">
        <v>100</v>
      </c>
      <c r="D97" s="167">
        <v>177</v>
      </c>
      <c r="E97" s="81" t="s">
        <v>7</v>
      </c>
      <c r="F97" s="122">
        <v>56</v>
      </c>
      <c r="G97" s="3">
        <f t="shared" ref="G97" si="27">SUM(F97*D97)</f>
        <v>9912</v>
      </c>
      <c r="H97" s="122">
        <v>30</v>
      </c>
      <c r="I97" s="3">
        <f>SUM(H97*D97)</f>
        <v>5310</v>
      </c>
      <c r="J97" s="3">
        <f>SUM(I97+G97)</f>
        <v>15222</v>
      </c>
      <c r="K97" s="112"/>
    </row>
    <row r="98" spans="1:13" s="52" customFormat="1" ht="21.75" customHeight="1" x14ac:dyDescent="0.5">
      <c r="A98" s="50"/>
      <c r="B98" s="172" t="s">
        <v>6</v>
      </c>
      <c r="C98" s="30" t="s">
        <v>32</v>
      </c>
      <c r="D98" s="48"/>
      <c r="E98" s="53"/>
      <c r="F98" s="49"/>
      <c r="G98" s="49"/>
      <c r="H98" s="49"/>
      <c r="I98" s="49"/>
      <c r="J98" s="49"/>
      <c r="K98" s="51"/>
    </row>
    <row r="99" spans="1:13" s="52" customFormat="1" ht="21.75" customHeight="1" x14ac:dyDescent="0.5">
      <c r="A99" s="50"/>
      <c r="B99" s="173"/>
      <c r="C99" s="30" t="s">
        <v>33</v>
      </c>
      <c r="D99" s="48">
        <v>637</v>
      </c>
      <c r="E99" s="174" t="s">
        <v>7</v>
      </c>
      <c r="F99" s="49">
        <v>41</v>
      </c>
      <c r="G99" s="49">
        <f>ROUNDDOWN(SUM(F99*D99),2)</f>
        <v>26117</v>
      </c>
      <c r="H99" s="49">
        <v>30</v>
      </c>
      <c r="I99" s="49">
        <f>ROUNDDOWN(SUM(D99*H99),2)</f>
        <v>19110</v>
      </c>
      <c r="J99" s="49">
        <f>+G99+I99</f>
        <v>45227</v>
      </c>
      <c r="K99" s="51"/>
    </row>
    <row r="100" spans="1:13" s="38" customFormat="1" ht="21.75" customHeight="1" x14ac:dyDescent="0.5">
      <c r="A100" s="32"/>
      <c r="B100" s="95" t="s">
        <v>6</v>
      </c>
      <c r="C100" s="104" t="s">
        <v>101</v>
      </c>
      <c r="D100" s="127">
        <v>485</v>
      </c>
      <c r="E100" s="81" t="s">
        <v>7</v>
      </c>
      <c r="F100" s="33">
        <v>60</v>
      </c>
      <c r="G100" s="33">
        <f>ROUNDDOWN(SUM(F100*D100),2)</f>
        <v>29100</v>
      </c>
      <c r="H100" s="36">
        <v>38</v>
      </c>
      <c r="I100" s="35">
        <f>ROUNDDOWN(SUM(D100*H100),2)</f>
        <v>18430</v>
      </c>
      <c r="J100" s="35">
        <f>IF(D100&gt;0,SUM(G100,I100)," ")</f>
        <v>47530</v>
      </c>
      <c r="K100" s="36"/>
    </row>
    <row r="101" spans="1:13" s="229" customFormat="1" ht="21.75" customHeight="1" x14ac:dyDescent="0.5">
      <c r="A101" s="241"/>
      <c r="B101" s="242" t="s">
        <v>14</v>
      </c>
      <c r="C101" s="243" t="s">
        <v>122</v>
      </c>
      <c r="D101" s="248">
        <v>42</v>
      </c>
      <c r="E101" s="244" t="s">
        <v>7</v>
      </c>
      <c r="F101" s="249">
        <v>77</v>
      </c>
      <c r="G101" s="249">
        <f>F101*D101</f>
        <v>3234</v>
      </c>
      <c r="H101" s="245">
        <v>38</v>
      </c>
      <c r="I101" s="245">
        <f>SUM(H101*D101)</f>
        <v>1596</v>
      </c>
      <c r="J101" s="249">
        <f>I101+G101</f>
        <v>4830</v>
      </c>
      <c r="K101" s="246"/>
      <c r="L101" s="247"/>
    </row>
    <row r="102" spans="1:13" s="175" customFormat="1" ht="21.75" customHeight="1" x14ac:dyDescent="0.65">
      <c r="A102" s="25"/>
      <c r="B102" s="250"/>
      <c r="C102" s="251" t="s">
        <v>109</v>
      </c>
      <c r="D102" s="92"/>
      <c r="E102" s="81"/>
      <c r="F102" s="21"/>
      <c r="G102" s="21"/>
      <c r="H102" s="82"/>
      <c r="I102" s="21"/>
      <c r="J102" s="22">
        <f>SUM(J95:J101)</f>
        <v>127209</v>
      </c>
      <c r="K102" s="83"/>
    </row>
    <row r="103" spans="1:13" s="175" customFormat="1" ht="21.75" customHeight="1" x14ac:dyDescent="0.65">
      <c r="A103" s="25"/>
      <c r="B103" s="250"/>
      <c r="C103" s="251"/>
      <c r="D103" s="92"/>
      <c r="E103" s="81"/>
      <c r="F103" s="21"/>
      <c r="G103" s="21"/>
      <c r="H103" s="82"/>
      <c r="I103" s="21"/>
      <c r="J103" s="22"/>
      <c r="K103" s="83"/>
    </row>
    <row r="104" spans="1:13" s="175" customFormat="1" ht="21.75" customHeight="1" x14ac:dyDescent="0.65">
      <c r="A104" s="25"/>
      <c r="B104" s="250"/>
      <c r="C104" s="251"/>
      <c r="D104" s="92"/>
      <c r="E104" s="81"/>
      <c r="F104" s="21"/>
      <c r="G104" s="21"/>
      <c r="H104" s="82"/>
      <c r="I104" s="21"/>
      <c r="J104" s="22"/>
      <c r="K104" s="83"/>
    </row>
    <row r="105" spans="1:13" s="175" customFormat="1" ht="21.75" customHeight="1" x14ac:dyDescent="0.65">
      <c r="A105" s="25"/>
      <c r="B105" s="250"/>
      <c r="C105" s="251"/>
      <c r="D105" s="92"/>
      <c r="E105" s="81"/>
      <c r="F105" s="21"/>
      <c r="G105" s="21"/>
      <c r="H105" s="82"/>
      <c r="I105" s="21"/>
      <c r="J105" s="22"/>
      <c r="K105" s="83"/>
    </row>
    <row r="106" spans="1:13" s="175" customFormat="1" ht="21.75" customHeight="1" x14ac:dyDescent="0.65">
      <c r="A106" s="86"/>
      <c r="B106" s="179"/>
      <c r="C106" s="180"/>
      <c r="D106" s="163"/>
      <c r="E106" s="164"/>
      <c r="F106" s="68"/>
      <c r="G106" s="68"/>
      <c r="H106" s="87"/>
      <c r="I106" s="68"/>
      <c r="J106" s="181"/>
      <c r="K106" s="182"/>
    </row>
    <row r="107" spans="1:13" s="63" customFormat="1" ht="21.75" customHeight="1" x14ac:dyDescent="0.5">
      <c r="A107" s="81"/>
      <c r="C107" s="184" t="s">
        <v>110</v>
      </c>
      <c r="D107" s="176"/>
      <c r="E107" s="81"/>
      <c r="F107" s="122" t="s">
        <v>19</v>
      </c>
      <c r="G107" s="21"/>
      <c r="H107" s="122"/>
      <c r="I107" s="21"/>
      <c r="J107" s="59">
        <f>SUM(J22+J31+J43+J55+J92+J102)</f>
        <v>1522390.57</v>
      </c>
      <c r="K107" s="67"/>
      <c r="M107" s="212"/>
    </row>
    <row r="108" spans="1:13" s="63" customFormat="1" ht="21.75" customHeight="1" x14ac:dyDescent="0.5">
      <c r="A108" s="81"/>
      <c r="C108" s="184" t="s">
        <v>3</v>
      </c>
      <c r="D108" s="176"/>
      <c r="E108" s="81"/>
      <c r="F108" s="122"/>
      <c r="G108" s="21"/>
      <c r="H108" s="122"/>
      <c r="I108" s="21"/>
      <c r="J108" s="213">
        <f>ROUNDDOWN(
IF(J107&lt;=500000,1.3058,
IF(J107&lt;=1000000,(-((J107-500000)*0.0028)/500000)+1.3058,
IF(J107&lt;=2000000,(-((J107-1000000)*0.002)/1000000)+1.303,
IF(J107&lt;=5000000,(-((J107-2000000)*0.0056)/3000000)+1.301,
IF(J107&lt;=10000000,(-((J107-5000000)*0.0074)/5000000)+1.2954,
IF(J107&lt;=15000000,(-((J107-10000000)*0.0349)/5000000)+1.288,
IF(J107&lt;=20000000,(-((J107-15000000)*0.0081)/5000000)+1.2531,0))))))),4)
+
IF(J107&gt;20000000,(
ROUNDDOWN(
IF(J107&lt;=25000000,(-((J107-20000000)*0.027)/5000000)+1.245,
IF(J107&lt;=30000000,(-((J107-25000000)*0.0087)/5000000)+1.218,
IF(J107&lt;=40000000,(-((J107-30000000)*0.0005)/10000000)+1.2093,
IF(J107&lt;=50000000,(-((J107-40000000)*0.001)/10000000)+1.2088,
IF(J107&lt;=60000000,(-((J107-50000000)*0.0099)/10000000)+1.2078,
IF(J107&lt;=70000000,(-((J107-60000000)*0.0015)/10000000)+1.1979,
IF(J107&lt;=80000000,(-((J107-70000000)*0)/10000000)+1.1964,
0))))))),4)),0)+
IF(J107&gt;80000000,(
ROUNDDOWN(
IF(J107&lt;=90000000,(-((J107-80000000)*0.0001)/10000000)+1.1964,
IF(J107&lt;=100000000,(-((J107-90000000)*0)/10000000)+1.1963,0)),4)),0)</f>
        <v>1.3019000000000001</v>
      </c>
      <c r="K108" s="67"/>
      <c r="L108" s="85">
        <v>1982000</v>
      </c>
      <c r="M108" s="214"/>
    </row>
    <row r="109" spans="1:13" s="84" customFormat="1" ht="21.75" customHeight="1" x14ac:dyDescent="0.65">
      <c r="A109" s="25"/>
      <c r="B109" s="215"/>
      <c r="C109" s="187" t="s">
        <v>4</v>
      </c>
      <c r="D109" s="187"/>
      <c r="E109" s="81"/>
      <c r="F109" s="21"/>
      <c r="G109" s="21"/>
      <c r="H109" s="82"/>
      <c r="I109" s="21"/>
      <c r="J109" s="59">
        <f>ROUNDDOWN(J107*J108,2)</f>
        <v>1982000.28</v>
      </c>
      <c r="K109" s="177"/>
      <c r="L109" s="216"/>
      <c r="M109" s="175"/>
    </row>
    <row r="110" spans="1:13" s="84" customFormat="1" ht="21.75" customHeight="1" x14ac:dyDescent="0.65">
      <c r="A110" s="25"/>
      <c r="B110" s="215"/>
      <c r="C110" s="238" t="s">
        <v>15</v>
      </c>
      <c r="D110" s="238"/>
      <c r="E110" s="81"/>
      <c r="F110" s="21"/>
      <c r="G110" s="21"/>
      <c r="H110" s="82"/>
      <c r="I110" s="21"/>
      <c r="J110" s="60">
        <f>ROUNDDOWN(J109,-2)</f>
        <v>1982000</v>
      </c>
      <c r="K110" s="177" t="s">
        <v>20</v>
      </c>
      <c r="L110" s="216">
        <f>SUM(L108-J110)</f>
        <v>0</v>
      </c>
      <c r="M110" s="175"/>
    </row>
    <row r="111" spans="1:13" s="84" customFormat="1" ht="21.75" customHeight="1" x14ac:dyDescent="0.65">
      <c r="A111" s="25"/>
      <c r="B111" s="215"/>
      <c r="C111" s="238"/>
      <c r="D111" s="267"/>
      <c r="E111" s="81"/>
      <c r="F111" s="21"/>
      <c r="G111" s="21"/>
      <c r="H111" s="82"/>
      <c r="I111" s="21"/>
      <c r="J111" s="60"/>
      <c r="K111" s="177"/>
      <c r="L111" s="216"/>
      <c r="M111" s="175"/>
    </row>
    <row r="112" spans="1:13" s="84" customFormat="1" ht="21.75" customHeight="1" x14ac:dyDescent="0.65">
      <c r="A112" s="86"/>
      <c r="B112" s="252"/>
      <c r="C112" s="239"/>
      <c r="D112" s="268"/>
      <c r="E112" s="164"/>
      <c r="F112" s="68"/>
      <c r="G112" s="68"/>
      <c r="H112" s="87"/>
      <c r="I112" s="68"/>
      <c r="J112" s="65"/>
      <c r="K112" s="178"/>
      <c r="L112" s="216"/>
      <c r="M112" s="175"/>
    </row>
    <row r="113" spans="1:13" s="222" customFormat="1" ht="21" customHeight="1" x14ac:dyDescent="0.5">
      <c r="A113" s="269" t="s">
        <v>79</v>
      </c>
      <c r="B113" s="269"/>
      <c r="C113" s="269"/>
      <c r="D113" s="269"/>
      <c r="E113" s="269"/>
      <c r="F113" s="269"/>
      <c r="G113" s="269"/>
      <c r="H113" s="217"/>
      <c r="I113" s="218"/>
      <c r="J113" s="218"/>
      <c r="K113" s="219"/>
      <c r="L113" s="220"/>
      <c r="M113" s="221"/>
    </row>
    <row r="114" spans="1:13" s="226" customFormat="1" ht="22.5" customHeight="1" x14ac:dyDescent="0.5">
      <c r="A114" s="223" t="s">
        <v>111</v>
      </c>
      <c r="B114" s="223"/>
      <c r="C114" s="223"/>
      <c r="D114" s="224"/>
      <c r="E114" s="223"/>
      <c r="F114" s="219"/>
      <c r="G114" s="223"/>
      <c r="H114" s="223"/>
      <c r="I114" s="223"/>
      <c r="J114" s="223"/>
      <c r="K114" s="219"/>
      <c r="L114" s="225"/>
    </row>
    <row r="115" spans="1:13" s="226" customFormat="1" ht="20.100000000000001" customHeight="1" x14ac:dyDescent="0.5">
      <c r="A115" s="227" t="s">
        <v>112</v>
      </c>
      <c r="B115" s="227"/>
      <c r="C115" s="227"/>
      <c r="D115" s="228"/>
      <c r="E115" s="227"/>
      <c r="F115" s="227"/>
      <c r="G115" s="227"/>
      <c r="H115" s="227"/>
      <c r="I115" s="227"/>
      <c r="J115" s="229"/>
      <c r="K115" s="219"/>
      <c r="L115" s="225"/>
    </row>
    <row r="116" spans="1:13" s="222" customFormat="1" ht="20.100000000000001" customHeight="1" x14ac:dyDescent="0.5">
      <c r="A116" s="223" t="s">
        <v>113</v>
      </c>
      <c r="B116" s="229"/>
      <c r="C116" s="229"/>
      <c r="D116" s="229"/>
      <c r="E116" s="219"/>
      <c r="F116" s="229"/>
      <c r="G116" s="218"/>
      <c r="H116" s="218"/>
      <c r="I116" s="218"/>
      <c r="J116" s="218"/>
      <c r="K116" s="219"/>
      <c r="L116" s="220"/>
      <c r="M116" s="221"/>
    </row>
    <row r="117" spans="1:13" s="2" customFormat="1" ht="29.25" customHeight="1" x14ac:dyDescent="0.5">
      <c r="A117" s="2" t="s">
        <v>17</v>
      </c>
      <c r="D117" s="61"/>
      <c r="F117" s="62"/>
      <c r="G117" s="61"/>
      <c r="H117" s="61"/>
      <c r="I117" s="61"/>
      <c r="J117" s="61"/>
    </row>
  </sheetData>
  <mergeCells count="11">
    <mergeCell ref="A113:G113"/>
    <mergeCell ref="B43:C43"/>
    <mergeCell ref="A1:K1"/>
    <mergeCell ref="A5:A6"/>
    <mergeCell ref="B5:C6"/>
    <mergeCell ref="D5:D6"/>
    <mergeCell ref="E5:E6"/>
    <mergeCell ref="F5:G5"/>
    <mergeCell ref="H5:I5"/>
    <mergeCell ref="K5:K6"/>
    <mergeCell ref="I2:K2"/>
  </mergeCells>
  <pageMargins left="0.15748031496062992" right="0.15748031496062992" top="0.51181102362204722" bottom="0.35433070866141736" header="0.15748031496062992" footer="0.19685039370078741"/>
  <pageSetup paperSize="9" orientation="landscape" r:id="rId1"/>
  <headerFooter>
    <oddHeader>&amp;R&amp;"TH Sarabun New,ธรรมดา"แบบ ปร.4 หน้าที่ &amp;P ของ 6 หน้า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ราคากลาง</vt:lpstr>
      <vt:lpstr>ราคากลาง!Print_Area</vt:lpstr>
      <vt:lpstr>ราคากลาง!Print_Titles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Doramon</dc:creator>
  <cp:lastModifiedBy>User</cp:lastModifiedBy>
  <cp:lastPrinted>2024-12-11T07:27:13Z</cp:lastPrinted>
  <dcterms:created xsi:type="dcterms:W3CDTF">2000-12-12T12:31:04Z</dcterms:created>
  <dcterms:modified xsi:type="dcterms:W3CDTF">2025-05-22T03:23:13Z</dcterms:modified>
</cp:coreProperties>
</file>