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 ปีงบประมาณ 2568\68 แผนงาน ยย.ทบ\68 งานปรับปรุงอาคารฯ ม.พัน.28 พล.ม.1 4,186,400 บาท\เอกสารลงเว๊ป\"/>
    </mc:Choice>
  </mc:AlternateContent>
  <bookViews>
    <workbookView xWindow="0" yWindow="0" windowWidth="24000" windowHeight="9360"/>
  </bookViews>
  <sheets>
    <sheet name="ราคากลาง" sheetId="1" r:id="rId1"/>
  </sheets>
  <definedNames>
    <definedName name="_xlnm.Print_Area" localSheetId="0">ราคากลาง!$A$1:$K$326</definedName>
    <definedName name="_xlnm.Print_Titles" localSheetId="0">ราคากลาง!$1:$6</definedName>
  </definedNames>
  <calcPr calcId="162913"/>
</workbook>
</file>

<file path=xl/calcChain.xml><?xml version="1.0" encoding="utf-8"?>
<calcChain xmlns="http://schemas.openxmlformats.org/spreadsheetml/2006/main">
  <c r="J126" i="1" l="1"/>
  <c r="I126" i="1"/>
  <c r="G126" i="1"/>
  <c r="I129" i="1" l="1"/>
  <c r="G129" i="1"/>
  <c r="J128" i="1"/>
  <c r="I128" i="1"/>
  <c r="G128" i="1"/>
  <c r="J129" i="1" l="1"/>
  <c r="G317" i="1" l="1"/>
  <c r="J317" i="1" s="1"/>
  <c r="J318" i="1" l="1"/>
  <c r="I261" i="1"/>
  <c r="G261" i="1"/>
  <c r="J261" i="1" l="1"/>
  <c r="I232" i="1" l="1"/>
  <c r="G232" i="1"/>
  <c r="I230" i="1"/>
  <c r="G230" i="1"/>
  <c r="I228" i="1"/>
  <c r="I227" i="1"/>
  <c r="G227" i="1"/>
  <c r="F228" i="1" s="1"/>
  <c r="G228" i="1" s="1"/>
  <c r="I226" i="1"/>
  <c r="I225" i="1"/>
  <c r="G225" i="1"/>
  <c r="F226" i="1" s="1"/>
  <c r="G226" i="1" s="1"/>
  <c r="I223" i="1"/>
  <c r="G223" i="1"/>
  <c r="I221" i="1"/>
  <c r="G221" i="1"/>
  <c r="J221" i="1" s="1"/>
  <c r="I210" i="1"/>
  <c r="G210" i="1"/>
  <c r="I208" i="1"/>
  <c r="G208" i="1"/>
  <c r="I207" i="1"/>
  <c r="G207" i="1"/>
  <c r="I206" i="1"/>
  <c r="G206" i="1"/>
  <c r="I204" i="1"/>
  <c r="G204" i="1"/>
  <c r="J204" i="1" s="1"/>
  <c r="I201" i="1"/>
  <c r="G201" i="1"/>
  <c r="I198" i="1"/>
  <c r="G198" i="1"/>
  <c r="I194" i="1"/>
  <c r="G194" i="1"/>
  <c r="I191" i="1"/>
  <c r="G191" i="1"/>
  <c r="J206" i="1" l="1"/>
  <c r="J223" i="1"/>
  <c r="J232" i="1"/>
  <c r="J230" i="1"/>
  <c r="J198" i="1"/>
  <c r="J207" i="1"/>
  <c r="J191" i="1"/>
  <c r="J228" i="1"/>
  <c r="J194" i="1"/>
  <c r="J210" i="1"/>
  <c r="J201" i="1"/>
  <c r="J226" i="1"/>
  <c r="J208" i="1"/>
  <c r="J227" i="1"/>
  <c r="J225" i="1"/>
  <c r="J233" i="1" l="1"/>
  <c r="G66" i="1"/>
  <c r="G65" i="1"/>
  <c r="J312" i="1" l="1"/>
  <c r="G312" i="1"/>
  <c r="J311" i="1"/>
  <c r="G311" i="1"/>
  <c r="J313" i="1" l="1"/>
  <c r="I18" i="1"/>
  <c r="G18" i="1"/>
  <c r="J18" i="1" l="1"/>
  <c r="I73" i="1"/>
  <c r="G73" i="1"/>
  <c r="I303" i="1"/>
  <c r="G303" i="1"/>
  <c r="I301" i="1"/>
  <c r="G301" i="1"/>
  <c r="I299" i="1"/>
  <c r="G299" i="1"/>
  <c r="I297" i="1"/>
  <c r="I296" i="1"/>
  <c r="G296" i="1"/>
  <c r="F297" i="1" s="1"/>
  <c r="G297" i="1" s="1"/>
  <c r="I295" i="1"/>
  <c r="I294" i="1"/>
  <c r="G294" i="1"/>
  <c r="F295" i="1" s="1"/>
  <c r="G295" i="1" s="1"/>
  <c r="I292" i="1"/>
  <c r="G292" i="1"/>
  <c r="I289" i="1"/>
  <c r="G289" i="1"/>
  <c r="I283" i="1"/>
  <c r="G283" i="1"/>
  <c r="I276" i="1"/>
  <c r="G276" i="1"/>
  <c r="I272" i="1"/>
  <c r="G272" i="1"/>
  <c r="I270" i="1"/>
  <c r="G270" i="1"/>
  <c r="I269" i="1"/>
  <c r="G269" i="1"/>
  <c r="I267" i="1"/>
  <c r="G267" i="1"/>
  <c r="I264" i="1"/>
  <c r="G264" i="1"/>
  <c r="I256" i="1"/>
  <c r="G256" i="1"/>
  <c r="I254" i="1"/>
  <c r="G254" i="1"/>
  <c r="I251" i="1"/>
  <c r="G251" i="1"/>
  <c r="I248" i="1"/>
  <c r="G248" i="1"/>
  <c r="I245" i="1"/>
  <c r="G245" i="1"/>
  <c r="I241" i="1"/>
  <c r="G241" i="1"/>
  <c r="I238" i="1"/>
  <c r="G238" i="1"/>
  <c r="J235" i="1"/>
  <c r="I235" i="1"/>
  <c r="I187" i="1"/>
  <c r="G187" i="1"/>
  <c r="I185" i="1"/>
  <c r="G185" i="1"/>
  <c r="I183" i="1"/>
  <c r="G183" i="1"/>
  <c r="I181" i="1"/>
  <c r="G181" i="1"/>
  <c r="I179" i="1"/>
  <c r="G179" i="1"/>
  <c r="I175" i="1"/>
  <c r="G175" i="1"/>
  <c r="I173" i="1"/>
  <c r="I172" i="1"/>
  <c r="G172" i="1"/>
  <c r="F173" i="1" s="1"/>
  <c r="G173" i="1" s="1"/>
  <c r="I171" i="1"/>
  <c r="I170" i="1"/>
  <c r="G170" i="1"/>
  <c r="I168" i="1"/>
  <c r="G168" i="1"/>
  <c r="I166" i="1"/>
  <c r="G166" i="1"/>
  <c r="I164" i="1"/>
  <c r="G164" i="1"/>
  <c r="I162" i="1"/>
  <c r="G162" i="1"/>
  <c r="I160" i="1"/>
  <c r="G160" i="1"/>
  <c r="I157" i="1"/>
  <c r="G157" i="1"/>
  <c r="I155" i="1"/>
  <c r="G155" i="1"/>
  <c r="I153" i="1"/>
  <c r="G153" i="1"/>
  <c r="I151" i="1"/>
  <c r="G151" i="1"/>
  <c r="I148" i="1"/>
  <c r="G148" i="1"/>
  <c r="I146" i="1"/>
  <c r="G146" i="1"/>
  <c r="I144" i="1"/>
  <c r="G144" i="1"/>
  <c r="I137" i="1"/>
  <c r="G137" i="1"/>
  <c r="I132" i="1"/>
  <c r="G132" i="1"/>
  <c r="I125" i="1"/>
  <c r="G125" i="1"/>
  <c r="I124" i="1"/>
  <c r="G124" i="1"/>
  <c r="I123" i="1"/>
  <c r="G123" i="1"/>
  <c r="I119" i="1"/>
  <c r="G119" i="1"/>
  <c r="I117" i="1"/>
  <c r="G117" i="1"/>
  <c r="I116" i="1"/>
  <c r="G116" i="1"/>
  <c r="G113" i="1"/>
  <c r="I112" i="1"/>
  <c r="I111" i="1"/>
  <c r="G111" i="1"/>
  <c r="I110" i="1"/>
  <c r="G110" i="1"/>
  <c r="I109" i="1"/>
  <c r="G109" i="1"/>
  <c r="I108" i="1"/>
  <c r="G108" i="1"/>
  <c r="I107" i="1"/>
  <c r="G107" i="1"/>
  <c r="I104" i="1"/>
  <c r="G104" i="1"/>
  <c r="I103" i="1"/>
  <c r="G103" i="1"/>
  <c r="I102" i="1"/>
  <c r="G102" i="1"/>
  <c r="I100" i="1"/>
  <c r="G100" i="1"/>
  <c r="I99" i="1"/>
  <c r="G99" i="1"/>
  <c r="I98" i="1"/>
  <c r="G98" i="1"/>
  <c r="I97" i="1"/>
  <c r="G97" i="1"/>
  <c r="I96" i="1"/>
  <c r="G96" i="1"/>
  <c r="I95" i="1"/>
  <c r="G95" i="1"/>
  <c r="I94" i="1"/>
  <c r="G94" i="1"/>
  <c r="I93" i="1"/>
  <c r="G93" i="1"/>
  <c r="I92" i="1"/>
  <c r="G92" i="1"/>
  <c r="I91" i="1"/>
  <c r="G91" i="1"/>
  <c r="I90" i="1"/>
  <c r="G90" i="1"/>
  <c r="I88" i="1"/>
  <c r="G88" i="1"/>
  <c r="I87" i="1"/>
  <c r="G87" i="1"/>
  <c r="I80" i="1"/>
  <c r="G80" i="1"/>
  <c r="I79" i="1"/>
  <c r="G79" i="1"/>
  <c r="J76" i="1"/>
  <c r="I76" i="1"/>
  <c r="I67" i="1"/>
  <c r="G67" i="1"/>
  <c r="I66" i="1"/>
  <c r="I65" i="1"/>
  <c r="I59" i="1"/>
  <c r="G59" i="1"/>
  <c r="I55" i="1"/>
  <c r="G55" i="1"/>
  <c r="I53" i="1"/>
  <c r="G53" i="1"/>
  <c r="I52" i="1"/>
  <c r="G52" i="1"/>
  <c r="I51" i="1"/>
  <c r="G51" i="1"/>
  <c r="I49" i="1"/>
  <c r="G49" i="1"/>
  <c r="I46" i="1"/>
  <c r="G46" i="1"/>
  <c r="I42" i="1"/>
  <c r="G42" i="1"/>
  <c r="I40" i="1"/>
  <c r="G40" i="1"/>
  <c r="I38" i="1"/>
  <c r="G38" i="1"/>
  <c r="I35" i="1"/>
  <c r="G35" i="1"/>
  <c r="I31" i="1"/>
  <c r="G31" i="1"/>
  <c r="I29" i="1"/>
  <c r="G29" i="1"/>
  <c r="I27" i="1"/>
  <c r="G27" i="1"/>
  <c r="I26" i="1"/>
  <c r="G26" i="1"/>
  <c r="G24" i="1"/>
  <c r="J24" i="1" s="1"/>
  <c r="I23" i="1"/>
  <c r="G23" i="1"/>
  <c r="I21" i="1"/>
  <c r="G21" i="1"/>
  <c r="I16" i="1"/>
  <c r="G16" i="1"/>
  <c r="I14" i="1"/>
  <c r="G14" i="1"/>
  <c r="I11" i="1"/>
  <c r="G11" i="1"/>
  <c r="I10" i="1"/>
  <c r="G10" i="1"/>
  <c r="J91" i="1" l="1"/>
  <c r="J99" i="1"/>
  <c r="J248" i="1"/>
  <c r="J270" i="1"/>
  <c r="J301" i="1"/>
  <c r="J289" i="1"/>
  <c r="J292" i="1"/>
  <c r="J98" i="1"/>
  <c r="J31" i="1"/>
  <c r="J16" i="1"/>
  <c r="J21" i="1"/>
  <c r="J251" i="1"/>
  <c r="J272" i="1"/>
  <c r="J303" i="1"/>
  <c r="J65" i="1"/>
  <c r="J93" i="1"/>
  <c r="J107" i="1"/>
  <c r="J144" i="1"/>
  <c r="J153" i="1"/>
  <c r="J170" i="1"/>
  <c r="J179" i="1"/>
  <c r="J187" i="1"/>
  <c r="J173" i="1"/>
  <c r="J11" i="1"/>
  <c r="J132" i="1"/>
  <c r="J148" i="1"/>
  <c r="J157" i="1"/>
  <c r="J166" i="1"/>
  <c r="J183" i="1"/>
  <c r="J299" i="1"/>
  <c r="J23" i="1"/>
  <c r="J88" i="1"/>
  <c r="J104" i="1"/>
  <c r="J137" i="1"/>
  <c r="J160" i="1"/>
  <c r="J73" i="1"/>
  <c r="J74" i="1" s="1"/>
  <c r="J29" i="1"/>
  <c r="J40" i="1"/>
  <c r="J49" i="1"/>
  <c r="J55" i="1"/>
  <c r="J119" i="1"/>
  <c r="J162" i="1"/>
  <c r="J241" i="1"/>
  <c r="J264" i="1"/>
  <c r="F171" i="1"/>
  <c r="G171" i="1" s="1"/>
  <c r="J171" i="1" s="1"/>
  <c r="J297" i="1"/>
  <c r="J14" i="1"/>
  <c r="J96" i="1"/>
  <c r="J123" i="1"/>
  <c r="J146" i="1"/>
  <c r="J254" i="1"/>
  <c r="J276" i="1"/>
  <c r="J10" i="1"/>
  <c r="J26" i="1"/>
  <c r="J46" i="1"/>
  <c r="J100" i="1"/>
  <c r="J110" i="1"/>
  <c r="J117" i="1"/>
  <c r="J256" i="1"/>
  <c r="J53" i="1"/>
  <c r="J90" i="1"/>
  <c r="J94" i="1"/>
  <c r="J102" i="1"/>
  <c r="J175" i="1"/>
  <c r="J238" i="1"/>
  <c r="J304" i="1" s="1"/>
  <c r="J80" i="1"/>
  <c r="J294" i="1"/>
  <c r="J51" i="1"/>
  <c r="J42" i="1"/>
  <c r="J59" i="1"/>
  <c r="J60" i="1" s="1"/>
  <c r="J66" i="1"/>
  <c r="J79" i="1"/>
  <c r="J97" i="1"/>
  <c r="J109" i="1"/>
  <c r="J116" i="1"/>
  <c r="J124" i="1"/>
  <c r="J151" i="1"/>
  <c r="J164" i="1"/>
  <c r="J185" i="1"/>
  <c r="J295" i="1"/>
  <c r="J125" i="1"/>
  <c r="J172" i="1"/>
  <c r="J245" i="1"/>
  <c r="J267" i="1"/>
  <c r="J103" i="1"/>
  <c r="J35" i="1"/>
  <c r="J52" i="1"/>
  <c r="L112" i="1"/>
  <c r="F112" i="1" s="1"/>
  <c r="G112" i="1" s="1"/>
  <c r="H113" i="1" s="1"/>
  <c r="I113" i="1" s="1"/>
  <c r="J113" i="1" s="1"/>
  <c r="J168" i="1"/>
  <c r="J181" i="1"/>
  <c r="J283" i="1"/>
  <c r="J27" i="1"/>
  <c r="J38" i="1"/>
  <c r="J67" i="1"/>
  <c r="J87" i="1"/>
  <c r="J95" i="1"/>
  <c r="J111" i="1"/>
  <c r="J155" i="1"/>
  <c r="J269" i="1"/>
  <c r="J92" i="1"/>
  <c r="J108" i="1"/>
  <c r="J296" i="1"/>
  <c r="J176" i="1" l="1"/>
  <c r="J188" i="1"/>
  <c r="J105" i="1"/>
  <c r="J32" i="1"/>
  <c r="J56" i="1"/>
  <c r="J68" i="1"/>
  <c r="J130" i="1"/>
  <c r="J47" i="1"/>
  <c r="J112" i="1"/>
  <c r="J114" i="1" s="1"/>
  <c r="J306" i="1" l="1"/>
  <c r="J307" i="1" l="1"/>
  <c r="J308" i="1" s="1"/>
  <c r="J320" i="1" s="1"/>
  <c r="J321" i="1" s="1"/>
  <c r="L313" i="1" s="1"/>
</calcChain>
</file>

<file path=xl/sharedStrings.xml><?xml version="1.0" encoding="utf-8"?>
<sst xmlns="http://schemas.openxmlformats.org/spreadsheetml/2006/main" count="597" uniqueCount="293">
  <si>
    <t>ลำดับ</t>
  </si>
  <si>
    <t>รายการ</t>
  </si>
  <si>
    <t>จำนวน</t>
  </si>
  <si>
    <t>หน่วย</t>
  </si>
  <si>
    <t>ค่าแรงงาน</t>
  </si>
  <si>
    <t>ค่าวัสดุและแรงงาน</t>
  </si>
  <si>
    <t>หมายเหตุ</t>
  </si>
  <si>
    <t>ราคาต่อหน่วย</t>
  </si>
  <si>
    <t>จำนวนเงิน</t>
  </si>
  <si>
    <t>รวมเป็นเงิน</t>
  </si>
  <si>
    <t>ค่าวัสดุ</t>
  </si>
  <si>
    <t>1</t>
  </si>
  <si>
    <t>ค่าใช้จ่าย</t>
  </si>
  <si>
    <t>1.1</t>
  </si>
  <si>
    <t>งานหลังคา</t>
  </si>
  <si>
    <t xml:space="preserve"> -</t>
  </si>
  <si>
    <t>ตร.ม.</t>
  </si>
  <si>
    <t>พื้นที่ประมาณ</t>
  </si>
  <si>
    <t>-</t>
  </si>
  <si>
    <t>ท่อน</t>
  </si>
  <si>
    <t>กก.</t>
  </si>
  <si>
    <t>ม.</t>
  </si>
  <si>
    <t>ลบ.ม.</t>
  </si>
  <si>
    <t>งาน</t>
  </si>
  <si>
    <t xml:space="preserve"> - เหล็กเส้นกลมผิวเรียบ 12 มม. ( sag rod )</t>
  </si>
  <si>
    <t>เส้น</t>
  </si>
  <si>
    <t xml:space="preserve"> - ค่าแรงติดตั้งโครงหลังคาเหล็ก</t>
  </si>
  <si>
    <t>รวมค่าวัสดุและค่าแรง  ข้อ  1.1</t>
  </si>
  <si>
    <t>1.2</t>
  </si>
  <si>
    <t>ลบ.ฟ.</t>
  </si>
  <si>
    <t>งานฝ้าเพดาน</t>
  </si>
  <si>
    <t xml:space="preserve">ติดตั้งมอบฝ้าไม้ไฟเบอร์ซีเมนต์ชนิดเคลือบสีขนาด  5  ซม.   </t>
  </si>
  <si>
    <t>หนา  0.8  ซม.  ความยาวประมาณ</t>
  </si>
  <si>
    <t>รื้อพื้นไม้เนื้อแข็ง   ของเดิมที่ชำรุด   พื้นที่ประมาณ</t>
  </si>
  <si>
    <t>ค่าแรงติดตั้งตงไม้เนื้อแข็ง</t>
  </si>
  <si>
    <t>1.7</t>
  </si>
  <si>
    <t>ชุด</t>
  </si>
  <si>
    <t>งานห้องน้ำ - ห้องส้วม</t>
  </si>
  <si>
    <t>รื้อถอนพื้นกระเบื้องเคลือบ   พื้นที่ประมาณ</t>
  </si>
  <si>
    <t xml:space="preserve">ติดตั้งวงกบพร้อมบานประตู  UPVC.  ขนาด  0.70 x 2.00  ม.  </t>
  </si>
  <si>
    <t>รื้อถอนสุขภัณฑ์</t>
  </si>
  <si>
    <t>ติดตั้งโถส้วม   นั่งราบชักโครก (แบบวงรีหน้ายาว) แบบมีถังพักน้ำ</t>
  </si>
  <si>
    <t xml:space="preserve">เคลือบขาว  พร้อมอุปกรณ์ประกอบครบชุด </t>
  </si>
  <si>
    <t>สายอ่อนน้ำดีสเตนเลสถักขนาด  16"  สำหรับโถส้วม</t>
  </si>
  <si>
    <t>สายฉีดชำระสายอ่อน สเตนเลส</t>
  </si>
  <si>
    <t xml:space="preserve">ติดตั้งอ่างล้างหน้าชนิดแขวนผนัง  เคลือบขาว  </t>
  </si>
  <si>
    <t>สายน้ำดีอ่างล้างหน้าสเตนเลสถัก  16"</t>
  </si>
  <si>
    <t>ท่อน้ำทิ้งอ่างล้างหน้า  สเตนเลส</t>
  </si>
  <si>
    <t>ก๊อกเดี่ยวอ่างล้างหน้าแบบก้านโยก  สเตนเลส</t>
  </si>
  <si>
    <t>ติดตั้งฝักบัวอาบน้ำสายอ่อน   สเตนเลส</t>
  </si>
  <si>
    <t>วาล์วปิด -เปิดน้ำ ฝักบัวสายอ่อน  สเตนเลส</t>
  </si>
  <si>
    <t>ตะแกรงกันกลิ่นสเตนเลสเหลี่ยม  หน้าแปลน 3"</t>
  </si>
  <si>
    <t>รื้อชุดดวงโคม ของเดิมที่ชำรุด</t>
  </si>
  <si>
    <t xml:space="preserve">ติดตั้งดวงโคมแผ่นเหล็กพับขึ้นรูปหนาไม่น้อยกว่า 0.4 มม. </t>
  </si>
  <si>
    <t xml:space="preserve">ขนาด 1 x LED 9 W., มีอายุการใช้งานไม่น้อยกว่า 25,000 ชม. </t>
  </si>
  <si>
    <t xml:space="preserve">ค่าความส่องสว่างมาตรฐาน IES LM 80 ชุดขับหลอดกระแสไฟฟ้า </t>
  </si>
  <si>
    <t>(LED Driver Board) ติดตั้งอยู่ภายในหลอดโดยมีอุปกรณ์</t>
  </si>
  <si>
    <t>ติดตั้ง Consumer  unit  ชนิดใช้กับไฟฟ้า 1 Ø, 2 W., 240 V.</t>
  </si>
  <si>
    <t xml:space="preserve">จำนวนวงจรย่อย (NUMBER OF WAY) ไม่น้อยกว่า 4 วงจร </t>
  </si>
  <si>
    <t>อัน</t>
  </si>
  <si>
    <t>240/415 V.</t>
  </si>
  <si>
    <t xml:space="preserve">สายไฟฟ้าทองแดงกลมแกนเดี่ยว ชนิด THW.   (IEC 01)   </t>
  </si>
  <si>
    <t>ค่าอุปกรณ์ประกอบสายไฟฟ้า</t>
  </si>
  <si>
    <t>ค่าอุปกรณ์ประกอบท่อร้อยสายไฟฟ้า</t>
  </si>
  <si>
    <t>1.10</t>
  </si>
  <si>
    <t>1.11</t>
  </si>
  <si>
    <t>1.12</t>
  </si>
  <si>
    <t>งานทาสี</t>
  </si>
  <si>
    <t xml:space="preserve">กึ่งเงา พื้นที่ประมาณ   </t>
  </si>
  <si>
    <t xml:space="preserve">ชนิดด้าน  ฝ้าเพดาน    พื้นที่ประมาณ   </t>
  </si>
  <si>
    <t>สินทรัพย์ถาวร</t>
  </si>
  <si>
    <t xml:space="preserve">บดอัดทรายหยาบรองพื้น  0.05 ม. ค.ส.ล.  หนา  0.10 ม. </t>
  </si>
  <si>
    <t xml:space="preserve">เสริมเหล็ก  WIRE  MESH  ขนาด  4.0  มม.@ 0.20 x 0.20  ม. </t>
  </si>
  <si>
    <t>งานระบบไฟฟ้า</t>
  </si>
  <si>
    <t>1.6</t>
  </si>
  <si>
    <t xml:space="preserve"> - เหล็กตัว ซี ขนาด 125 x 50 x 20 x 3.2  มม. ยาว 6.00 ม. </t>
  </si>
  <si>
    <t xml:space="preserve">   น้ำหนัก 36.5 กก./ท่อน</t>
  </si>
  <si>
    <t>รวมเป็นเงินทั้งสิ้น</t>
  </si>
  <si>
    <t>คณะกรรมการกำหนดราคากลางพิจารณาเห็นชอบให้กำหนดเป็นราคากลางได้</t>
  </si>
  <si>
    <t>พร้อมอุปกรณ์ยึดตรึงไม่ขึ้นสนิม ความยาวประมาณ</t>
  </si>
  <si>
    <t xml:space="preserve">พื้นที่ประมาณ </t>
  </si>
  <si>
    <t xml:space="preserve">รื้อฝ้าชายคากระเบื้องแผ่นเรียบ  พร้อมโครงคร่าว  </t>
  </si>
  <si>
    <t>ของเดิมที่ชำรุด   พื้นที่ประมาณ</t>
  </si>
  <si>
    <t>ติดตั้งฝ้าเพดานแผ่นเรียบไฟเบอร์ซีเมนต์หนา 4 มม. ชนิดมี</t>
  </si>
  <si>
    <t xml:space="preserve">รูระบายอากาศ โครงคร่าวเหล็กชุบสังกะสี @ 0.60 x 0.60 ม.  </t>
  </si>
  <si>
    <t xml:space="preserve">ติดตั้งพื้นไม้เนื้อแข็ง ขนาด  1" x 6"    ( เข้าลิ้น )   </t>
  </si>
  <si>
    <t xml:space="preserve">ปูพื้นกระเบื้องเคลือบชนิดสีเรียบผิวด้าน ขนาด  12" x 12"  </t>
  </si>
  <si>
    <t xml:space="preserve">รวมกาวซีเมนต์รองพื้นและวัสดุยาแนว   ( ชนิดกันเชื้อรา )    </t>
  </si>
  <si>
    <t xml:space="preserve">ขนาด 1 x LED 18 W., มีอายุการใช้งานไม่น้อยกว่า 25,000 ชม. </t>
  </si>
  <si>
    <t>250 V. พร้อมกล่องพลาสติก และอุปกรณ์ยึดตรึง</t>
  </si>
  <si>
    <t xml:space="preserve">ติดตั้ง SWITCH  ไฟฟ้าแบบ 1 ช่อง ชนิดติดลอย ขนาด16 A., </t>
  </si>
  <si>
    <t xml:space="preserve">ติดตั้ง SWITCH  ไฟฟ้าแบบ 2 ช่อง ชนิดติดลอย ขนาด 16 A., </t>
  </si>
  <si>
    <t>250 V.  พร้อมกล่องพลาสติก และอุปกรณ์ยึดตรึง</t>
  </si>
  <si>
    <t xml:space="preserve">ติดตั้ง PLUG ไฟฟ้าแบบคู่  ชนิดมีสายดิน  ( 2 P + E )   </t>
  </si>
  <si>
    <t xml:space="preserve">ชนิดติดลอย  ขนาด 16 A., 250  V.  พร้อมกล่องพลาสติก </t>
  </si>
  <si>
    <t xml:space="preserve">MAIN MINIATURE CIRCUIT BREAKER ขนาด 2P/32 A., </t>
  </si>
  <si>
    <t>IC &gt; 10  KA.,  240 VAC.</t>
  </si>
  <si>
    <t xml:space="preserve">สายไฟฟ้าทองแดงกลมแกนเดี่ยว ชนิด THW. (IEC 01) </t>
  </si>
  <si>
    <t xml:space="preserve"> - ติดตั้งดวงโคมแผ่นเหล็กพับขึ้นรูปหนาไม่น้อยกว่า 0.4 มม. </t>
  </si>
  <si>
    <t>สต็อปวาล์ว  3  ทาง  ( โถส้วม ) สเตนเลส</t>
  </si>
  <si>
    <t xml:space="preserve">สต็อปวาล์ว  บอลวาล์ว </t>
  </si>
  <si>
    <t xml:space="preserve">   ไม่น้อยกว่า  1 kV. </t>
  </si>
  <si>
    <t xml:space="preserve">หนา 35 มม. พร้อมกุญแจลูกบิด และอุปกรณ์ประกอบครบชุด </t>
  </si>
  <si>
    <t>ชุบสังกะสี @ 0.60 x 0.60  ม.  ฉาบเรียบ พื้นที่ประมาณ</t>
  </si>
  <si>
    <t xml:space="preserve">ติดตั้งฝ้าเพดานยิปซั่มบอร์ดหนา 9 มม. </t>
  </si>
  <si>
    <t xml:space="preserve">งานพื้น </t>
  </si>
  <si>
    <t xml:space="preserve">งานประตู </t>
  </si>
  <si>
    <t>งานปรับปรุงระบบไฟฟ้าภายใน</t>
  </si>
  <si>
    <t>งานปรับปรุงระบบประปา</t>
  </si>
  <si>
    <t xml:space="preserve">ทาสีน้ำพลาสติกอะครีลิค  ชนิดทาภายใน ( รวมทาสีรองพื้นปูนเก่า )    </t>
  </si>
  <si>
    <t>ค่า  FACTOR  F.</t>
  </si>
  <si>
    <t>วันที่………...…….เดือน…….........…………….พ.ศ.………….............</t>
  </si>
  <si>
    <t>และอุปกรณ์ยึดตรึง (พุกพลาสติก, เกลียวปล่อย 4 ชุด /กล่อง)</t>
  </si>
  <si>
    <t xml:space="preserve">ทาสีน้ำมัน ทาไม้เดิม  ( ทับหน้าสีน้ำมัน 2 เที่ยว )  </t>
  </si>
  <si>
    <t xml:space="preserve">ค่าความส่องสว่างมาตรฐาน IES  LM 80 ชุดขับหลอดกระแสไฟฟ้า </t>
  </si>
  <si>
    <t>( LED  Driver  Board ) ติดตั้งอยู่ภายในหลอดโดยมีอุปกรณ์ป้องกัน</t>
  </si>
  <si>
    <t xml:space="preserve">ไฟแรงดันเกินชั่วขณะ  ( Surge  Protection ) ไม่น้อยกว่า 1 kV. </t>
  </si>
  <si>
    <t xml:space="preserve">ป้องกันไฟแรงดันเกินชั่วขณะ  ( Surge  Protection ) ไม่น้อยกว่า 1 kV. </t>
  </si>
  <si>
    <t>ทาสีน้ำพลาสติกอะครีลิค  ชนิดทาภายนอก ( รวมทาสีรองพื้นปูนเก่า )</t>
  </si>
  <si>
    <t xml:space="preserve">งานบันได </t>
  </si>
  <si>
    <t xml:space="preserve"> - </t>
  </si>
  <si>
    <t>ค่าแรงติดตั้งลูกนอนบันไดไม้เนื้อแข็งและลูกตั้งบันไดไม้เนื้อแข็ง</t>
  </si>
  <si>
    <t>ค่าอุปกรณ์ประกอบท่อ</t>
  </si>
  <si>
    <t>ค่าแรงติดตั้งข้อต่อท่อ PVC.</t>
  </si>
  <si>
    <t xml:space="preserve">ดูดสิ่งปฏิกูล  </t>
  </si>
  <si>
    <t>ทุบถังบำบัดน้ำเสียของเดิม</t>
  </si>
  <si>
    <t xml:space="preserve">ติดตั้งถังบำบัดน้ำเสียสำเร็จรูปไฟเบอร์กลาสชนิดรวมเกรอะ - กรอง  </t>
  </si>
  <si>
    <t>ถัง</t>
  </si>
  <si>
    <t>งานฐานรากรองรับถังบำบัดน้ำเสีย ขนาด  1.50 x 1.50 x 0.20  ม.</t>
  </si>
  <si>
    <t>รวมค่าวัสดุและค่าแรงข้อ  1.9</t>
  </si>
  <si>
    <t>1.13</t>
  </si>
  <si>
    <t>รวมค่าวัสดุและค่าแรงข้อ  1.13</t>
  </si>
  <si>
    <t>ฐาน</t>
  </si>
  <si>
    <t>ต้น</t>
  </si>
  <si>
    <t xml:space="preserve"> เสริมโครงสร้างด้านใน 4 ด้าน ด้วย Wood  Plastic Composite  </t>
  </si>
  <si>
    <t>บานประตูผิวหน้าทำจากวัสดุ Rigid UPVC. ความหนาไม่น้อยกว่า 1.5 มม.</t>
  </si>
  <si>
    <t>สะดืออ่างล้างหน้าแบบดึงล็อค สเตนเลส</t>
  </si>
  <si>
    <t>ทาสีน้ำมัน ทาเหล็ก ( รวมทาสีรองพื้นกันสนิม 2 เที่ยว+</t>
  </si>
  <si>
    <t>สีน้ำมัน 2 เที่ยว )     พื้นที่ประมาณ</t>
  </si>
  <si>
    <t xml:space="preserve">รวมค่าวัสดุและค่าแรงข้อ 1 </t>
  </si>
  <si>
    <t>เสริมเหล็กตะแกรง  DB. 12 มม.  @ 0.15  ม.  เทคอนกรีตหยาบ</t>
  </si>
  <si>
    <t>ก้นหลุม หนา 0.05 ม. ทราบหยาก้นหลุม หนา 0.10 ม.</t>
  </si>
  <si>
    <t>ติดตั้งหลังคาแผ่นเหล็กรีดลอน  ( METAL  SHEET ) เคลือบสี</t>
  </si>
  <si>
    <t>พร้อมอุปกรณ์ ยึดตรึงไม่ขึ้นสนิม พื้นที่ประมาณ</t>
  </si>
  <si>
    <t xml:space="preserve">เหล็กตัวซี ขนาด 100 x 50 x 20 x 2.3  มม. ยาว 6.00 ม. </t>
  </si>
  <si>
    <t>น้ำหนัก 23.50 กก./ท่อน</t>
  </si>
  <si>
    <t>น้ำหนัก 36.5 กก./ท่อน</t>
  </si>
  <si>
    <t>แผ่น PLATE เหล็กขนาด 0.20 x 0.20 หนา 6 มม. พร้อมอุปกรณ์ยึดตรึง</t>
  </si>
  <si>
    <t>แผ่น</t>
  </si>
  <si>
    <t xml:space="preserve">ค่าแรงติดตั้งโครงหลังคาเหล็ก </t>
  </si>
  <si>
    <t xml:space="preserve">ติดตั้งเชิงชายไฟเบอร์ซีเมนต์ ขนาด 20 ซม. หนา 16 มม.  </t>
  </si>
  <si>
    <t>งานโครงหลังคาเหล็ก</t>
  </si>
  <si>
    <t xml:space="preserve">ติดตั้งครอบสันแผ่นเหล็กรีดลอนเคลือบสี หนา 0.50 มม. </t>
  </si>
  <si>
    <t>รื้อถอนโครงหลังคาไม้  พื้นที่ประมาณ</t>
  </si>
  <si>
    <t xml:space="preserve">ทาสีน้ำพลาสติกอะครีลิค  ชนิดทาภายใน  ( รวมรองพื้นปูนเก่า )   </t>
  </si>
  <si>
    <t xml:space="preserve">กึ่งเงา พื้นที่ประมาณ  </t>
  </si>
  <si>
    <t>รวมค่าวัสดุและค่าแรง  ข้อ 1.2</t>
  </si>
  <si>
    <t>รวมค่าวัสดุและค่าแรงข้อ 1.3</t>
  </si>
  <si>
    <t xml:space="preserve">      รวมค่าวัสดุและค่าแรง ข้อ 1.4</t>
  </si>
  <si>
    <t xml:space="preserve">   </t>
  </si>
  <si>
    <t xml:space="preserve">รื้อถอนรางระบายของเดิม </t>
  </si>
  <si>
    <t>ตงไม้เนื้อแข็งขนาด  2" x 6" x 3.50  ม.  ( 5  ท่อน )</t>
  </si>
  <si>
    <t xml:space="preserve">ผนังก่อคอนกรีตบล็อกมวลเบาขนาด  20 x 60 x 7.5  ซม.  </t>
  </si>
  <si>
    <t>พร้อมฉาบปูนเรียบสองด้าน   พื้นที่ประมาณ</t>
  </si>
  <si>
    <t xml:space="preserve">ความยาวประมาณ </t>
  </si>
  <si>
    <t xml:space="preserve">เสาเอ็น , ทับหลัง  ค.ส.ล.  เสริมเหล็กแกนขนาด  9  มม. จำนวน 2 เส้น </t>
  </si>
  <si>
    <t>ปัดเศษ</t>
  </si>
  <si>
    <t>1.8</t>
  </si>
  <si>
    <t>1.9</t>
  </si>
  <si>
    <t>รวมค่าวัสดุและค่าแรงข้อ  1.8</t>
  </si>
  <si>
    <t xml:space="preserve">รื้อฝ้ากระเบื้องแผ่นเรียบ  พร้อมโครงคร่าวไม้  ของเดิมที่ชำรุด   </t>
  </si>
  <si>
    <t>( WPC ) ภายในโพลิสไตน์ลีนโฟม ( PS Foam ) แบบมีลูกฟัก</t>
  </si>
  <si>
    <t xml:space="preserve">สายไฟฟ้าทองแดงกลมแกนเดี่ยว ชนิด THW ( IEC 01 ) </t>
  </si>
  <si>
    <t>แท่งหลักดิน แบบหุ้มทองแดง (GROUND ROD COPPER CLAD)</t>
  </si>
  <si>
    <t xml:space="preserve">ขนาด Ø 5/8 นิ้ว  ยาว 8 ฟุต </t>
  </si>
  <si>
    <t>รื้อถอนวงกบพร้อมบานประตู ( บานเดี่ยว ) พร้อมจับเซี้ยมฉาบปูน</t>
  </si>
  <si>
    <t>ผู้ประมาณการ  จ.ส.ท.ธวัช  คำหมั่น</t>
  </si>
  <si>
    <t xml:space="preserve">หนา 0.50  มม. บุฉนวนกันความร้อน PU FOAM หนา 50 มม. </t>
  </si>
  <si>
    <t>เหล็กปลอกขนาด  6  มม. ความยาวประมาณ</t>
  </si>
  <si>
    <t>ติดตั้งราวแขวนผ้าสเตนเลส</t>
  </si>
  <si>
    <t xml:space="preserve">งานพื้นที่ใช้สอยด้านหลังอาคาร </t>
  </si>
  <si>
    <t>งานปรับปรุงพื้นที่ใช้สอยด้านหน้าอาคาร ( โรงรถ )</t>
  </si>
  <si>
    <t>ฐานราก ค.ส.ล. ขนาด 1.00 x 1.00 x 0.20 ม. เสริมเหล็ก</t>
  </si>
  <si>
    <t xml:space="preserve"> ตะแกรง DB. 12 มม. @ 0.15 ม. </t>
  </si>
  <si>
    <t xml:space="preserve">เสา  ค.ส.ล.  ขนาด  0.15 x 0.15 x 4.00  ม.  เหล็กแกนเสา DB. </t>
  </si>
  <si>
    <t xml:space="preserve">ขนาด  12  มม. จำนวน  4  เส้น  เหล็กปลอก RB.  6  มม.  </t>
  </si>
  <si>
    <t xml:space="preserve">@  0.15  ม.  พร้อมฉาบปูนเรียบ </t>
  </si>
  <si>
    <t xml:space="preserve">เสา  ค.ส.ล.  ขนาด  0.15 x 0.15 x 4.30  ม.  เหล็กแกนเสา DB. </t>
  </si>
  <si>
    <t xml:space="preserve">งานโครงหลังคาเหล็ก  </t>
  </si>
  <si>
    <t xml:space="preserve"> - เหล็กตัว ซี ขนาด 100 x 50 x 20 x 2.3  มม. ยาว 6.00 ม. </t>
  </si>
  <si>
    <t xml:space="preserve">   น้ำหนัก 23.5 กก./ท่อน</t>
  </si>
  <si>
    <t>ติดตั้งครอบข้าง (FLASHING)  แผ่นเหล็กรีดลอนเคลือบสี  0.50  มม.</t>
  </si>
  <si>
    <t xml:space="preserve">พร้อมอุปกรณ์ยึดตรึงไม่ขึ้นสนิม   ความยาวประมาณ </t>
  </si>
  <si>
    <t xml:space="preserve">   ขนาด 1 x LED 18 W., มีอายุการใช้งานไม่น้อยกว่า  25,000 ชม.  </t>
  </si>
  <si>
    <t xml:space="preserve">   ค่าความส่องสว่างมาตรฐาน IES LM  80 ชุดขับหลอดกระแสไฟฟ้า </t>
  </si>
  <si>
    <t xml:space="preserve">   ( LED Driver Board ) ติดตั้งอยู่ภายในหลอดโดยมีอุปกรณ์</t>
  </si>
  <si>
    <t xml:space="preserve">   ป้องกันไฟแรงดันเกินชั่วขณะ ( Surge  Protection ) </t>
  </si>
  <si>
    <t xml:space="preserve">   ขนาด 1 x LED 9 W., มีอายุการใช้งานไม่น้อยกว่า  25,000 ชม.  </t>
  </si>
  <si>
    <t xml:space="preserve">ติดตั้ง  SWITCH  แบบเดี่ยว  ชนิดติดลอยขนาด 16 A., 250  V.  </t>
  </si>
  <si>
    <t xml:space="preserve">พร้อมกล่องพลาสติก  และอุปกรณ์ยึดตรึง  </t>
  </si>
  <si>
    <t xml:space="preserve">สายไฟฟ้าทองแดงกลมแกนเดี่ยว ชนิด THW. ( IEC 01 )   </t>
  </si>
  <si>
    <t>ค่าอุปกรณ์ข้อต่อท่อร้อยสายไฟฟ้า</t>
  </si>
  <si>
    <t xml:space="preserve">ทาสีน้ำพลาสติกอะครีลิค  ชนิดทาภายนอก ( รวมรองพื้นปูนใหม่ )   </t>
  </si>
  <si>
    <t xml:space="preserve">ทาสีน้ำมัน   ทาเหล็ก  ( รองพื้นกันสนิม 2 เที่ยว +     </t>
  </si>
  <si>
    <t xml:space="preserve">สีน้ำมัน  2  เที่ยว )  พื้นที่ประมาณ   </t>
  </si>
  <si>
    <t>รวมค่าวัสดุและค่าแรงข้อ 1.12</t>
  </si>
  <si>
    <t xml:space="preserve">หนา 0.50  มม. บุฉนวนกันความร้อนโพลียูริเทนโฟม PU </t>
  </si>
  <si>
    <t>หนา 25 มม. ปิดทับด้วยอลูมิเนียมฟอยล์ 1 ด้านพร้อมอุปกรณ์</t>
  </si>
  <si>
    <t>ยึดตรึงไม่ขึ้นสนิม   พื้นที่ประมาณ</t>
  </si>
  <si>
    <t xml:space="preserve">งานผนัง </t>
  </si>
  <si>
    <t xml:space="preserve"> ตะแกรง DB. 12 มม. @ 0.15 ม. พร้อมเสาเข็มสี่เหลี่ยมตัน</t>
  </si>
  <si>
    <t>ขนาด 0.15 x 0.15 x 4.00 ม. จำนวน 4 ต้น/ฐาน</t>
  </si>
  <si>
    <t xml:space="preserve">คานคอดิน ค.ส.ล. ขนาด 0.15 x 0.25  ม. เสริมเหล็กแกนบนขนาด  </t>
  </si>
  <si>
    <t xml:space="preserve">DB. 12  มม. จำนวน  2  เส้น  เสริมเหล็กแกนล่างขนาด  DB. 12  มม.  </t>
  </si>
  <si>
    <t xml:space="preserve">จำนวน  2  เส้นเหล็กปลอกขนาด  RB.  6  มม. @ 0.15  ม.   </t>
  </si>
  <si>
    <t xml:space="preserve">ปูพื้นกระเบื้องเคลือบชนิดสีเรียบ ขนาด 12" x 12" </t>
  </si>
  <si>
    <t xml:space="preserve">รวมกาวซีเมนต์ รองพื้นและวัสดุยาแนว ( ชนิดกันเชื้อรา )  </t>
  </si>
  <si>
    <t xml:space="preserve">เสาเอ็น, ทับหลัง ค.ส.ล. เสริมเหล็กแกนขนาด 9 มม. จำนวน 2 เส้น </t>
  </si>
  <si>
    <t>เหล็กปลอกขนาด 6 มม. @ 0.20  ม.</t>
  </si>
  <si>
    <t>บ่อวงคอนกรีต ขนาด 80 x 30 ซม.</t>
  </si>
  <si>
    <t>ฝาปิดวงคอนดรีต ขนาด 80 ซม.</t>
  </si>
  <si>
    <t>ฝา</t>
  </si>
  <si>
    <t>ทาสีน้ำพลาสติกอะครีลิค  ชนิดทาภายใน  ( รวมรองพื้นปูนใหม่ )   กึ่งเงา</t>
  </si>
  <si>
    <t xml:space="preserve">      รวมค่าวัสดุและค่าแรง ข้อ 1.5</t>
  </si>
  <si>
    <t>รวมค่าวัสดุและค่าแรงข้อ  1.6</t>
  </si>
  <si>
    <t>รวมค่าวัสดุและค่าแรงข้อ 1.7</t>
  </si>
  <si>
    <t>รวมค่าวัสดุและค่าแรงข้อ 1.10</t>
  </si>
  <si>
    <t>รวมค่าวัสดุและค่าแรง  ข้อ  1.11</t>
  </si>
  <si>
    <t>ลูกนอนบันไดไม้เนื้อแข็ง ขนาด  2" x 10" x 1.00  ม.  ( 5  ท่อน )</t>
  </si>
  <si>
    <t>ลูกตั้งบันไดไม้เนื้อแข็ง ขนาด  2" x 6" x 1.00  ม.  ( 5  ท่อน )</t>
  </si>
  <si>
    <t>เครื่อง</t>
  </si>
  <si>
    <t>ติดตั้งหลังคาแผ่นเหล็กรีดลอน ( METAL  SHEET ) เคลือบสีหนา 0.5 มม.</t>
  </si>
  <si>
    <t xml:space="preserve">พร้อมอุปกรณ์ยึดตรึงไม่ขึ้นสนิม   พื้นที่ประมาณ </t>
  </si>
  <si>
    <t>รหัสงาน   6804039</t>
  </si>
  <si>
    <t>งาน   กลุ่มงบงานโครงการก่อสร้าง ปรับปรุงอาคารและสิ่งปลูกสร้าง ประจำปีงบประมาณ 2568</t>
  </si>
  <si>
    <t xml:space="preserve"> โครงการปรับปรุงและพัฒนาหน่วย ทภ.3 และ นขต.</t>
  </si>
  <si>
    <t>สถานที่ ม.พัน.28 พล.ม.1 จว.พ.ช.</t>
  </si>
  <si>
    <t>ประมาณการเมื่อ 22 ต.ค. 67</t>
  </si>
  <si>
    <t>ของ ม.พัน.28 พล.ม.1 มีรายละเอียดดังนี้.-</t>
  </si>
  <si>
    <t xml:space="preserve">ติดตั้งผนังไฟเบอร์ซีเมนต์หนา  8  มม.  โครงคร่าวเหล็กชุบสังกะสี </t>
  </si>
  <si>
    <t xml:space="preserve"> @ 0.40 x 0.60 ม. ( บุสองด้าน )   พื้นที่ประมาณ ( ชั้นบน,ใต้บันได )</t>
  </si>
  <si>
    <t xml:space="preserve">ติดตั้งวงกบประตูไม้เนื้อแข็งแบบไม่มีช่องแสงขนาด  0.80 x 2.00 ม.  </t>
  </si>
  <si>
    <t xml:space="preserve">ขนาดไม้วงกบ 2" x 4" พร้อมบานประตูไม้อัดยาง ชนิดใช้ภายในเกรดเอ </t>
  </si>
  <si>
    <t xml:space="preserve">ขนาด  0.80 x 2.00  ม.  ( มอก. )  หนา  3.5  ซม.  โครงคร่าวไม้ 1" x 2" </t>
  </si>
  <si>
    <t>พร้อมกุญแจลูกบิด , บานพับ , กลอนปุ่มกันกระแทก</t>
  </si>
  <si>
    <t>ติดตั้งวงกบพร้อมบานประตู UPVC. ขนาด 0.80 x 2.00 ม. บานประตู</t>
  </si>
  <si>
    <t xml:space="preserve">ผิวหน้าทำจากวัสดุ Rigid  UPVC. ความหนาไม่น้อยกว่า 1.5 มม. </t>
  </si>
  <si>
    <t xml:space="preserve">เสริมโครงสร้างด้านใน4 ด้าน ด้วย Wood  Plastic  Composite  ( WPC ) </t>
  </si>
  <si>
    <t xml:space="preserve">ภายในโฟลิสไตน์ลีนโฟม  ( PS Foam ) แบบมีลูกฟักหนา 35 มม. </t>
  </si>
  <si>
    <t xml:space="preserve">พร้อมกุญแจลูกบิด, บานพับ  </t>
  </si>
  <si>
    <t>ติดตั้งวงกบหน้าต่างอลูมิเนียม ( บานเลื่อน ) ขนาด 1.20 x 1.10 ม.</t>
  </si>
  <si>
    <t xml:space="preserve">พร้อมบานขนาด 0.60 x 1.10 ม. จำนวน 2 บาน กรอบบานเคลือบสี </t>
  </si>
  <si>
    <t>พร้อมติดกระจกสีชาหนา 6 มม. พร้อมอุปกรณ์ประกอบครบชุด</t>
  </si>
  <si>
    <t>งานครุภัณฑ์ติดตั้งเครื่องสูบน้ำ</t>
  </si>
  <si>
    <t>ติดตั้งเครื่องปั้มน้ำอัตโนมัติ ขนาด 150 W. พร้อมอุปกรณ์</t>
  </si>
  <si>
    <t>พ.อ. ...….....…........……………………..…………ประธานกรรมการ      พ.อ. ………............….........……….............………………กรรมการ      ร.อ. …………...................……………......................................กรรมการ</t>
  </si>
  <si>
    <t xml:space="preserve">                 ( สถาพร   มีศิริ )                                                        ( วชิระ    กาญจนสุต )                                                       ( ธนภัทร  โสดากุล )</t>
  </si>
  <si>
    <t>งานติดตั้งแผ่นป้ายสินทรัพย์</t>
  </si>
  <si>
    <t>ติดตั้งแผ่นป้าย อลูมิเนียม พร้อมข้อความ ขนาด 12 นิ้ว x  9 นิ้ว</t>
  </si>
  <si>
    <t>ความหนาไม่น้อยกว่า 0.45 มม.</t>
  </si>
  <si>
    <t>ป้าย</t>
  </si>
  <si>
    <t>ครุภัณฑ์ต่ำกว่าเกณฑ์ สป.สาย ยย.</t>
  </si>
  <si>
    <t>รวมค่าครุภัณฑ์ (รวมภาษีมูลค่าเพิ่ม (VAT 7% แล้ว) ข้อ 2</t>
  </si>
  <si>
    <t>รวมค่าวัสดุ/ครุภัณฑ์/ค่าแรงและค่าแผ่นป้ายข้อ 1-3</t>
  </si>
  <si>
    <t xml:space="preserve"> รวมค่าแผ่นป้าย ข้อ 3</t>
  </si>
  <si>
    <t>ปูพื้นกระเบื้องเคลือบชนิดสีเรียบ ขนาด 12"x12" รวมกาวซีเมนต์รองพื้น</t>
  </si>
  <si>
    <t>และวัสดุยาแนว ( ชนิดกันเชื้อรา )    พื้นที่ประมาณ  ( ชั้นล่าง )</t>
  </si>
  <si>
    <t>ในถังเดียวกัน  ขนาด  10  คน ( 2,000 ลิตร )</t>
  </si>
  <si>
    <t>งานปรับรางระบายน้ำธรรมชาติ ( ความยาวประมาณ 50 ม. )</t>
  </si>
  <si>
    <t>ท่อร้อยสายไฟฟ้า  PVC.  ขนาด   Ø 18 มม.</t>
  </si>
  <si>
    <t>ท่อร้อยสายไฟฟ้า PVC. ขนาด Ø 1/2"</t>
  </si>
  <si>
    <t>งานถังบำบัดน้ำเสียและรางระบายน้ำ</t>
  </si>
  <si>
    <t xml:space="preserve">งานท่อระบายน้ำ </t>
  </si>
  <si>
    <t xml:space="preserve"> - ขุดดิน</t>
  </si>
  <si>
    <t xml:space="preserve">รื้อถอนกระเบื้องมุงหลังคาลอนคู่ พื้นที่ประมาณ </t>
  </si>
  <si>
    <r>
      <t xml:space="preserve">MINIATURE CIRCUIT BREAKER ขนาด 1 P/16 A., IC </t>
    </r>
    <r>
      <rPr>
        <u/>
        <sz val="14"/>
        <rFont val="TH Sarabun New"/>
        <family val="2"/>
      </rPr>
      <t>&gt;</t>
    </r>
    <r>
      <rPr>
        <sz val="14"/>
        <rFont val="TH Sarabun New"/>
        <family val="2"/>
      </rPr>
      <t xml:space="preserve"> 6 KA., </t>
    </r>
  </si>
  <si>
    <r>
      <t xml:space="preserve">MINIATURE CIRCUIT BREAKER ขนาด 1 P/10 A., IC </t>
    </r>
    <r>
      <rPr>
        <u/>
        <sz val="14"/>
        <rFont val="TH Sarabun New"/>
        <family val="2"/>
      </rPr>
      <t>&gt;</t>
    </r>
    <r>
      <rPr>
        <sz val="14"/>
        <rFont val="TH Sarabun New"/>
        <family val="2"/>
      </rPr>
      <t xml:space="preserve"> 6 KA., </t>
    </r>
  </si>
  <si>
    <r>
      <t>ขนาด 1 x 1.5 ตร.มม.  750 V. 70</t>
    </r>
    <r>
      <rPr>
        <vertAlign val="superscript"/>
        <sz val="14"/>
        <rFont val="TH Sarabun New"/>
        <family val="2"/>
      </rPr>
      <t>0</t>
    </r>
    <r>
      <rPr>
        <sz val="14"/>
        <rFont val="TH Sarabun New"/>
        <family val="2"/>
      </rPr>
      <t>C</t>
    </r>
  </si>
  <si>
    <r>
      <t>ขนาด 1 x 2.5 ตร.มม. 750 V. 70</t>
    </r>
    <r>
      <rPr>
        <vertAlign val="superscript"/>
        <sz val="14"/>
        <rFont val="TH Sarabun New"/>
        <family val="2"/>
      </rPr>
      <t>0</t>
    </r>
    <r>
      <rPr>
        <sz val="14"/>
        <rFont val="TH Sarabun New"/>
        <family val="2"/>
      </rPr>
      <t>C</t>
    </r>
  </si>
  <si>
    <r>
      <t>ขนาด 1 x 4.0 ตร.มม. 750 V. 70</t>
    </r>
    <r>
      <rPr>
        <vertAlign val="superscript"/>
        <sz val="14"/>
        <rFont val="TH Sarabun New"/>
        <family val="2"/>
      </rPr>
      <t>0</t>
    </r>
    <r>
      <rPr>
        <sz val="14"/>
        <rFont val="TH Sarabun New"/>
        <family val="2"/>
      </rPr>
      <t>C</t>
    </r>
  </si>
  <si>
    <r>
      <t>ขนาด 1 X 10 ตร.มม., 750 V.,750 V., 70</t>
    </r>
    <r>
      <rPr>
        <vertAlign val="superscript"/>
        <sz val="14"/>
        <rFont val="TH Sarabun New"/>
        <family val="2"/>
      </rPr>
      <t>๐</t>
    </r>
    <r>
      <rPr>
        <sz val="14"/>
        <rFont val="TH Sarabun New"/>
        <family val="2"/>
      </rPr>
      <t xml:space="preserve">C </t>
    </r>
  </si>
  <si>
    <r>
      <t>ขนาด 1 X 16 ตร.มม., 750 V.,750 V., 70</t>
    </r>
    <r>
      <rPr>
        <vertAlign val="superscript"/>
        <sz val="14"/>
        <rFont val="TH Sarabun New"/>
        <family val="2"/>
      </rPr>
      <t>๐</t>
    </r>
    <r>
      <rPr>
        <sz val="14"/>
        <rFont val="TH Sarabun New"/>
        <family val="2"/>
      </rPr>
      <t xml:space="preserve">C </t>
    </r>
  </si>
  <si>
    <r>
      <t>ขนาด 1 x 1.5  ตร.มม. 750  V., 70</t>
    </r>
    <r>
      <rPr>
        <vertAlign val="superscript"/>
        <sz val="14"/>
        <rFont val="TH Sarabun New"/>
        <family val="2"/>
      </rPr>
      <t>0</t>
    </r>
    <r>
      <rPr>
        <sz val="14"/>
        <rFont val="TH Sarabun New"/>
        <family val="2"/>
      </rPr>
      <t>C.  ความยาวประมาณ</t>
    </r>
  </si>
  <si>
    <r>
      <t xml:space="preserve">ท่อ  PVC.  ขนาด  </t>
    </r>
    <r>
      <rPr>
        <sz val="9"/>
        <rFont val="Symbol"/>
        <family val="1"/>
        <charset val="2"/>
      </rPr>
      <t>ฦ</t>
    </r>
    <r>
      <rPr>
        <sz val="14"/>
        <rFont val="TH Sarabun New"/>
        <family val="2"/>
      </rPr>
      <t xml:space="preserve">  55 มม.   ชั้น  8.5</t>
    </r>
  </si>
  <si>
    <r>
      <t xml:space="preserve">ท่อ  PVC.  ขนาด  </t>
    </r>
    <r>
      <rPr>
        <sz val="9"/>
        <rFont val="Symbol"/>
        <family val="1"/>
        <charset val="2"/>
      </rPr>
      <t>ฦ</t>
    </r>
    <r>
      <rPr>
        <sz val="14"/>
        <rFont val="TH Sarabun New"/>
        <family val="2"/>
      </rPr>
      <t xml:space="preserve">  100 มม.   ชั้น  8.5</t>
    </r>
  </si>
  <si>
    <r>
      <t xml:space="preserve">ท่อ  PVC.  ขนาด  </t>
    </r>
    <r>
      <rPr>
        <sz val="9"/>
        <rFont val="Symbol"/>
        <family val="1"/>
        <charset val="2"/>
      </rPr>
      <t>ฦ</t>
    </r>
    <r>
      <rPr>
        <sz val="14"/>
        <rFont val="TH Sarabun New"/>
        <family val="2"/>
      </rPr>
      <t xml:space="preserve">  25 มม.  ชั้น  13.5</t>
    </r>
  </si>
  <si>
    <r>
      <t xml:space="preserve">ท่อ  PVC.  ขนาด  </t>
    </r>
    <r>
      <rPr>
        <sz val="9"/>
        <rFont val="Symbol"/>
        <family val="1"/>
        <charset val="2"/>
      </rPr>
      <t>ฦ</t>
    </r>
    <r>
      <rPr>
        <sz val="14"/>
        <rFont val="TH Sarabun New"/>
        <family val="2"/>
      </rPr>
      <t xml:space="preserve">  20 มม.   ชั้น  13.5</t>
    </r>
  </si>
  <si>
    <r>
      <t xml:space="preserve">ท่อ  PVC.  ขนาด  </t>
    </r>
    <r>
      <rPr>
        <sz val="9"/>
        <rFont val="Symbol"/>
        <family val="1"/>
        <charset val="2"/>
      </rPr>
      <t>ฦ</t>
    </r>
    <r>
      <rPr>
        <sz val="14"/>
        <rFont val="TH Sarabun New"/>
        <family val="2"/>
      </rPr>
      <t xml:space="preserve">  18 มม.  ชั้น  13.5</t>
    </r>
  </si>
  <si>
    <t>งานซ่อมปรับปรุงเรือนแถวนายทหารชั้นประทวน หมายเลข 13/24</t>
  </si>
  <si>
    <t xml:space="preserve">แบบแสดงรายการ ปริมาณงาน  และราคา </t>
  </si>
  <si>
    <t xml:space="preserve">เหล็กตัวซี ขนาด 125 x 50 x 20 x 3.2  มม. ยาว 6.00 ม. </t>
  </si>
  <si>
    <t>ถังเก็บน้ำ PE ( 1,000 ลิตร )</t>
  </si>
  <si>
    <r>
      <t xml:space="preserve"> - ท่อ ค.ส.ล. ขนาด  </t>
    </r>
    <r>
      <rPr>
        <sz val="9"/>
        <rFont val="Symbol"/>
        <family val="1"/>
        <charset val="2"/>
      </rPr>
      <t>ฦ</t>
    </r>
    <r>
      <rPr>
        <sz val="14"/>
        <rFont val="TH Sarabun New"/>
        <family val="2"/>
      </rPr>
      <t xml:space="preserve">  0.30 ม.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</si>
</sst>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_-;\-* #,##0.0_-;_-* &quot;-&quot;??_-;_-@_-"/>
    <numFmt numFmtId="190" formatCode="_(* #,##0_);_(* \(#,##0\);_(* &quot;-&quot;??_);_(@_)"/>
    <numFmt numFmtId="191" formatCode="0.0"/>
    <numFmt numFmtId="192" formatCode="#,##0.0000;\-#,##0.0000;&quot;-&quot;"/>
    <numFmt numFmtId="193" formatCode="0.000"/>
  </numFmts>
  <fonts count="25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b/>
      <sz val="14"/>
      <name val="TH Sarabun New"/>
      <family val="2"/>
    </font>
    <font>
      <sz val="14"/>
      <name val="TH Sarabun New"/>
      <family val="2"/>
    </font>
    <font>
      <b/>
      <sz val="14"/>
      <color theme="1"/>
      <name val="TH Sarabun New"/>
      <family val="2"/>
    </font>
    <font>
      <sz val="14"/>
      <color theme="1"/>
      <name val="TH Sarabun New"/>
      <family val="2"/>
    </font>
    <font>
      <sz val="11"/>
      <color theme="1"/>
      <name val="TH Sarabun New"/>
      <family val="2"/>
    </font>
    <font>
      <b/>
      <u/>
      <sz val="14"/>
      <color theme="1"/>
      <name val="TH Sarabun New"/>
      <family val="2"/>
    </font>
    <font>
      <sz val="14"/>
      <name val="AngsanaUPC"/>
      <family val="1"/>
      <charset val="222"/>
    </font>
    <font>
      <b/>
      <sz val="16"/>
      <color rgb="FFFF0000"/>
      <name val="TH Sarabun New"/>
      <family val="2"/>
    </font>
    <font>
      <b/>
      <sz val="14"/>
      <color rgb="FFFF0000"/>
      <name val="TH Sarabun New"/>
      <family val="2"/>
    </font>
    <font>
      <sz val="11"/>
      <name val="TH Sarabun New"/>
      <family val="2"/>
    </font>
    <font>
      <b/>
      <u val="singleAccounting"/>
      <sz val="14"/>
      <name val="TH Sarabun New"/>
      <family val="2"/>
    </font>
    <font>
      <b/>
      <u/>
      <sz val="14"/>
      <name val="TH Sarabun New"/>
      <family val="2"/>
    </font>
    <font>
      <sz val="14"/>
      <color rgb="FFFF0000"/>
      <name val="TH Sarabun New"/>
      <family val="2"/>
    </font>
    <font>
      <u/>
      <sz val="14"/>
      <name val="TH Sarabun New"/>
      <family val="2"/>
    </font>
    <font>
      <vertAlign val="superscript"/>
      <sz val="14"/>
      <name val="TH Sarabun New"/>
      <family val="2"/>
    </font>
    <font>
      <sz val="16"/>
      <name val="TH Sarabun New"/>
      <family val="2"/>
    </font>
    <font>
      <b/>
      <sz val="16"/>
      <name val="TH Sarabun New"/>
      <family val="2"/>
    </font>
    <font>
      <b/>
      <sz val="18"/>
      <color theme="3"/>
      <name val="TH Sarabun New"/>
      <family val="2"/>
    </font>
    <font>
      <b/>
      <sz val="14"/>
      <color theme="3"/>
      <name val="TH Sarabun New"/>
      <family val="2"/>
    </font>
    <font>
      <sz val="18"/>
      <color rgb="FFFF0000"/>
      <name val="TH Sarabun New"/>
      <family val="2"/>
    </font>
    <font>
      <b/>
      <u val="singleAccounting"/>
      <sz val="14"/>
      <color theme="1"/>
      <name val="TH Sarabun New"/>
      <family val="2"/>
    </font>
    <font>
      <sz val="9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9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373">
    <xf numFmtId="0" fontId="0" fillId="0" borderId="0" xfId="0"/>
    <xf numFmtId="43" fontId="3" fillId="0" borderId="0" xfId="1" applyFont="1" applyFill="1" applyAlignment="1">
      <alignment horizontal="center"/>
    </xf>
    <xf numFmtId="43" fontId="4" fillId="0" borderId="0" xfId="1" applyFont="1" applyFill="1" applyBorder="1"/>
    <xf numFmtId="4" fontId="4" fillId="0" borderId="4" xfId="3" applyNumberFormat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/>
    <xf numFmtId="0" fontId="4" fillId="0" borderId="4" xfId="0" applyFont="1" applyBorder="1" applyAlignment="1">
      <alignment horizontal="center"/>
    </xf>
    <xf numFmtId="49" fontId="4" fillId="0" borderId="0" xfId="0" applyNumberFormat="1" applyFont="1" applyAlignment="1">
      <alignment horizontal="left"/>
    </xf>
    <xf numFmtId="0" fontId="6" fillId="0" borderId="4" xfId="0" applyFont="1" applyBorder="1"/>
    <xf numFmtId="0" fontId="5" fillId="0" borderId="4" xfId="0" applyFont="1" applyBorder="1" applyAlignment="1">
      <alignment horizontal="center"/>
    </xf>
    <xf numFmtId="0" fontId="6" fillId="0" borderId="5" xfId="0" applyFont="1" applyBorder="1"/>
    <xf numFmtId="0" fontId="6" fillId="0" borderId="0" xfId="0" applyFont="1"/>
    <xf numFmtId="0" fontId="4" fillId="0" borderId="5" xfId="0" applyFont="1" applyBorder="1"/>
    <xf numFmtId="1" fontId="4" fillId="0" borderId="0" xfId="0" applyNumberFormat="1" applyFont="1"/>
    <xf numFmtId="49" fontId="4" fillId="0" borderId="0" xfId="0" applyNumberFormat="1" applyFont="1" applyAlignment="1">
      <alignment horizontal="center"/>
    </xf>
    <xf numFmtId="4" fontId="8" fillId="0" borderId="4" xfId="0" applyNumberFormat="1" applyFont="1" applyBorder="1" applyAlignment="1">
      <alignment horizontal="right"/>
    </xf>
    <xf numFmtId="3" fontId="4" fillId="0" borderId="0" xfId="0" applyNumberFormat="1" applyFont="1"/>
    <xf numFmtId="0" fontId="7" fillId="0" borderId="0" xfId="0" applyFont="1"/>
    <xf numFmtId="43" fontId="3" fillId="0" borderId="4" xfId="3" applyFont="1" applyBorder="1" applyAlignment="1">
      <alignment horizontal="center"/>
    </xf>
    <xf numFmtId="4" fontId="4" fillId="0" borderId="6" xfId="3" applyNumberFormat="1" applyFont="1" applyFill="1" applyBorder="1" applyAlignment="1">
      <alignment horizontal="right"/>
    </xf>
    <xf numFmtId="49" fontId="4" fillId="0" borderId="7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43" fontId="10" fillId="0" borderId="0" xfId="1" applyFont="1" applyFill="1" applyBorder="1"/>
    <xf numFmtId="43" fontId="4" fillId="0" borderId="0" xfId="1" applyFont="1" applyFill="1"/>
    <xf numFmtId="43" fontId="3" fillId="0" borderId="0" xfId="3" applyFont="1" applyFill="1" applyBorder="1" applyAlignment="1"/>
    <xf numFmtId="43" fontId="4" fillId="0" borderId="0" xfId="3" applyFont="1" applyFill="1" applyBorder="1"/>
    <xf numFmtId="43" fontId="6" fillId="2" borderId="0" xfId="4" applyFont="1" applyFill="1"/>
    <xf numFmtId="43" fontId="5" fillId="2" borderId="0" xfId="4" applyFont="1" applyFill="1"/>
    <xf numFmtId="43" fontId="6" fillId="2" borderId="0" xfId="4" applyFont="1" applyFill="1" applyBorder="1"/>
    <xf numFmtId="43" fontId="3" fillId="0" borderId="0" xfId="3" applyFont="1" applyFill="1" applyBorder="1" applyAlignment="1">
      <alignment horizontal="left"/>
    </xf>
    <xf numFmtId="43" fontId="5" fillId="2" borderId="0" xfId="4" applyFont="1" applyFill="1" applyAlignment="1">
      <alignment horizontal="left"/>
    </xf>
    <xf numFmtId="0" fontId="3" fillId="0" borderId="0" xfId="1" applyNumberFormat="1" applyFont="1" applyFill="1" applyAlignment="1">
      <alignment horizontal="left"/>
    </xf>
    <xf numFmtId="189" fontId="3" fillId="0" borderId="0" xfId="1" applyNumberFormat="1" applyFont="1" applyFill="1" applyAlignment="1">
      <alignment horizontal="left"/>
    </xf>
    <xf numFmtId="0" fontId="4" fillId="0" borderId="0" xfId="1" applyNumberFormat="1" applyFont="1" applyFill="1"/>
    <xf numFmtId="0" fontId="3" fillId="0" borderId="0" xfId="1" applyNumberFormat="1" applyFont="1" applyFill="1"/>
    <xf numFmtId="43" fontId="3" fillId="0" borderId="0" xfId="1" applyFont="1" applyFill="1"/>
    <xf numFmtId="43" fontId="11" fillId="0" borderId="0" xfId="1" applyFont="1" applyFill="1" applyBorder="1"/>
    <xf numFmtId="43" fontId="3" fillId="0" borderId="1" xfId="1" applyFont="1" applyFill="1" applyBorder="1" applyAlignment="1">
      <alignment horizontal="center"/>
    </xf>
    <xf numFmtId="43" fontId="3" fillId="0" borderId="9" xfId="1" applyFont="1" applyFill="1" applyBorder="1" applyAlignment="1">
      <alignment horizontal="center"/>
    </xf>
    <xf numFmtId="43" fontId="3" fillId="0" borderId="6" xfId="1" applyFont="1" applyFill="1" applyBorder="1" applyAlignment="1">
      <alignment horizontal="center"/>
    </xf>
    <xf numFmtId="43" fontId="10" fillId="0" borderId="0" xfId="1" applyFont="1" applyFill="1" applyBorder="1" applyAlignment="1">
      <alignment horizontal="center"/>
    </xf>
    <xf numFmtId="43" fontId="4" fillId="0" borderId="0" xfId="1" applyFont="1" applyFill="1" applyBorder="1" applyAlignment="1">
      <alignment horizontal="center"/>
    </xf>
    <xf numFmtId="43" fontId="4" fillId="0" borderId="0" xfId="1" applyFont="1" applyFill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3" fontId="3" fillId="0" borderId="1" xfId="1" applyFont="1" applyFill="1" applyBorder="1" applyAlignment="1">
      <alignment horizontal="right" wrapText="1"/>
    </xf>
    <xf numFmtId="43" fontId="4" fillId="0" borderId="1" xfId="1" applyFont="1" applyFill="1" applyBorder="1" applyAlignment="1">
      <alignment horizontal="center"/>
    </xf>
    <xf numFmtId="43" fontId="3" fillId="0" borderId="4" xfId="1" applyFont="1" applyFill="1" applyBorder="1" applyAlignment="1">
      <alignment horizontal="center"/>
    </xf>
    <xf numFmtId="43" fontId="3" fillId="0" borderId="4" xfId="1" applyFont="1" applyFill="1" applyBorder="1" applyAlignment="1">
      <alignment horizontal="right" wrapText="1"/>
    </xf>
    <xf numFmtId="0" fontId="4" fillId="0" borderId="4" xfId="3" applyNumberFormat="1" applyFont="1" applyFill="1" applyBorder="1" applyAlignment="1">
      <alignment horizontal="right" wrapText="1"/>
    </xf>
    <xf numFmtId="43" fontId="3" fillId="0" borderId="4" xfId="2" applyFont="1" applyFill="1" applyBorder="1" applyAlignment="1">
      <alignment horizontal="center"/>
    </xf>
    <xf numFmtId="49" fontId="3" fillId="0" borderId="0" xfId="0" applyNumberFormat="1" applyFont="1" applyAlignment="1">
      <alignment horizontal="right"/>
    </xf>
    <xf numFmtId="0" fontId="3" fillId="0" borderId="0" xfId="2" applyNumberFormat="1" applyFont="1" applyFill="1" applyBorder="1" applyAlignment="1">
      <alignment horizontal="left"/>
    </xf>
    <xf numFmtId="43" fontId="4" fillId="0" borderId="4" xfId="2" applyFont="1" applyFill="1" applyBorder="1" applyAlignment="1">
      <alignment horizontal="right" wrapText="1"/>
    </xf>
    <xf numFmtId="43" fontId="4" fillId="0" borderId="4" xfId="2" applyFont="1" applyFill="1" applyBorder="1" applyAlignment="1">
      <alignment horizontal="right"/>
    </xf>
    <xf numFmtId="43" fontId="3" fillId="0" borderId="4" xfId="2" applyFont="1" applyFill="1" applyBorder="1" applyAlignment="1">
      <alignment horizontal="right" wrapText="1"/>
    </xf>
    <xf numFmtId="43" fontId="4" fillId="0" borderId="5" xfId="2" applyFont="1" applyFill="1" applyBorder="1"/>
    <xf numFmtId="43" fontId="4" fillId="0" borderId="0" xfId="2" applyFont="1" applyFill="1" applyBorder="1"/>
    <xf numFmtId="0" fontId="4" fillId="0" borderId="0" xfId="0" applyFont="1" applyAlignment="1">
      <alignment horizontal="right"/>
    </xf>
    <xf numFmtId="3" fontId="4" fillId="0" borderId="4" xfId="0" applyNumberFormat="1" applyFont="1" applyBorder="1" applyAlignment="1">
      <alignment horizontal="right" wrapText="1"/>
    </xf>
    <xf numFmtId="0" fontId="4" fillId="0" borderId="11" xfId="0" applyFont="1" applyBorder="1"/>
    <xf numFmtId="3" fontId="4" fillId="0" borderId="4" xfId="0" applyNumberFormat="1" applyFont="1" applyBorder="1" applyAlignment="1">
      <alignment horizontal="right"/>
    </xf>
    <xf numFmtId="43" fontId="4" fillId="0" borderId="4" xfId="1" applyFont="1" applyFill="1" applyBorder="1" applyAlignment="1">
      <alignment horizontal="right"/>
    </xf>
    <xf numFmtId="43" fontId="4" fillId="0" borderId="4" xfId="1" applyFont="1" applyFill="1" applyBorder="1" applyAlignment="1">
      <alignment horizontal="right" vertical="center"/>
    </xf>
    <xf numFmtId="43" fontId="4" fillId="0" borderId="4" xfId="1" applyFont="1" applyFill="1" applyBorder="1"/>
    <xf numFmtId="43" fontId="4" fillId="0" borderId="5" xfId="1" applyFont="1" applyFill="1" applyBorder="1"/>
    <xf numFmtId="0" fontId="4" fillId="0" borderId="4" xfId="0" applyFont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0" fontId="4" fillId="0" borderId="4" xfId="1" applyNumberFormat="1" applyFont="1" applyFill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0" fontId="12" fillId="0" borderId="0" xfId="0" applyFont="1" applyAlignment="1">
      <alignment vertical="center"/>
    </xf>
    <xf numFmtId="190" fontId="4" fillId="0" borderId="4" xfId="1" applyNumberFormat="1" applyFont="1" applyFill="1" applyBorder="1"/>
    <xf numFmtId="43" fontId="4" fillId="0" borderId="4" xfId="1" applyFont="1" applyFill="1" applyBorder="1" applyAlignment="1">
      <alignment horizontal="right" wrapText="1"/>
    </xf>
    <xf numFmtId="0" fontId="4" fillId="0" borderId="4" xfId="1" applyNumberFormat="1" applyFont="1" applyFill="1" applyBorder="1" applyAlignment="1">
      <alignment horizontal="right" vertical="center" wrapText="1"/>
    </xf>
    <xf numFmtId="0" fontId="4" fillId="0" borderId="0" xfId="1" applyNumberFormat="1" applyFont="1" applyFill="1" applyBorder="1" applyAlignment="1">
      <alignment horizontal="right" vertical="center"/>
    </xf>
    <xf numFmtId="43" fontId="4" fillId="0" borderId="4" xfId="3" applyFont="1" applyFill="1" applyBorder="1" applyAlignment="1">
      <alignment horizontal="right"/>
    </xf>
    <xf numFmtId="43" fontId="4" fillId="0" borderId="4" xfId="3" applyFont="1" applyFill="1" applyBorder="1" applyAlignment="1">
      <alignment horizontal="center"/>
    </xf>
    <xf numFmtId="43" fontId="4" fillId="0" borderId="4" xfId="2" applyFont="1" applyFill="1" applyBorder="1"/>
    <xf numFmtId="43" fontId="4" fillId="0" borderId="4" xfId="2" applyFont="1" applyFill="1" applyBorder="1" applyAlignment="1">
      <alignment horizontal="right" vertical="center"/>
    </xf>
    <xf numFmtId="43" fontId="4" fillId="0" borderId="4" xfId="2" applyFont="1" applyFill="1" applyBorder="1" applyAlignment="1">
      <alignment horizontal="center"/>
    </xf>
    <xf numFmtId="43" fontId="4" fillId="0" borderId="4" xfId="8" applyFont="1" applyFill="1" applyBorder="1" applyAlignment="1">
      <alignment horizontal="center"/>
    </xf>
    <xf numFmtId="188" fontId="4" fillId="0" borderId="5" xfId="8" applyNumberFormat="1" applyFont="1" applyFill="1" applyBorder="1" applyAlignment="1">
      <alignment horizontal="right"/>
    </xf>
    <xf numFmtId="43" fontId="4" fillId="0" borderId="4" xfId="8" applyFont="1" applyFill="1" applyBorder="1" applyAlignment="1">
      <alignment horizontal="right"/>
    </xf>
    <xf numFmtId="43" fontId="4" fillId="0" borderId="4" xfId="8" applyFont="1" applyFill="1" applyBorder="1"/>
    <xf numFmtId="43" fontId="4" fillId="0" borderId="0" xfId="8" applyFont="1" applyFill="1" applyBorder="1"/>
    <xf numFmtId="1" fontId="4" fillId="0" borderId="4" xfId="0" applyNumberFormat="1" applyFont="1" applyBorder="1" applyAlignment="1">
      <alignment horizontal="center"/>
    </xf>
    <xf numFmtId="43" fontId="4" fillId="0" borderId="4" xfId="8" applyFont="1" applyFill="1" applyBorder="1" applyAlignment="1">
      <alignment horizontal="right" vertical="center"/>
    </xf>
    <xf numFmtId="1" fontId="4" fillId="0" borderId="5" xfId="0" applyNumberFormat="1" applyFont="1" applyBorder="1" applyAlignment="1">
      <alignment horizontal="center"/>
    </xf>
    <xf numFmtId="191" fontId="4" fillId="0" borderId="5" xfId="0" applyNumberFormat="1" applyFont="1" applyBorder="1" applyAlignment="1">
      <alignment horizontal="right" wrapText="1"/>
    </xf>
    <xf numFmtId="43" fontId="4" fillId="0" borderId="5" xfId="3" applyFont="1" applyFill="1" applyBorder="1" applyAlignment="1">
      <alignment horizontal="center"/>
    </xf>
    <xf numFmtId="187" fontId="4" fillId="0" borderId="4" xfId="3" applyNumberFormat="1" applyFont="1" applyFill="1" applyBorder="1" applyAlignment="1">
      <alignment horizontal="right"/>
    </xf>
    <xf numFmtId="43" fontId="4" fillId="0" borderId="4" xfId="3" applyFont="1" applyFill="1" applyBorder="1" applyAlignment="1">
      <alignment horizontal="right" vertical="center"/>
    </xf>
    <xf numFmtId="1" fontId="4" fillId="0" borderId="0" xfId="0" applyNumberFormat="1" applyFont="1" applyAlignment="1">
      <alignment horizontal="center"/>
    </xf>
    <xf numFmtId="1" fontId="4" fillId="0" borderId="6" xfId="0" applyNumberFormat="1" applyFont="1" applyBorder="1" applyAlignment="1">
      <alignment horizontal="center"/>
    </xf>
    <xf numFmtId="191" fontId="4" fillId="0" borderId="7" xfId="0" applyNumberFormat="1" applyFont="1" applyBorder="1" applyAlignment="1">
      <alignment horizontal="right" wrapText="1"/>
    </xf>
    <xf numFmtId="3" fontId="4" fillId="0" borderId="6" xfId="0" applyNumberFormat="1" applyFont="1" applyBorder="1" applyAlignment="1">
      <alignment horizontal="right"/>
    </xf>
    <xf numFmtId="43" fontId="4" fillId="0" borderId="8" xfId="3" applyFont="1" applyFill="1" applyBorder="1" applyAlignment="1">
      <alignment horizontal="center"/>
    </xf>
    <xf numFmtId="187" fontId="4" fillId="0" borderId="6" xfId="3" applyNumberFormat="1" applyFont="1" applyFill="1" applyBorder="1" applyAlignment="1">
      <alignment horizontal="right"/>
    </xf>
    <xf numFmtId="43" fontId="4" fillId="0" borderId="6" xfId="3" applyFont="1" applyFill="1" applyBorder="1" applyAlignment="1">
      <alignment horizontal="right" vertical="center"/>
    </xf>
    <xf numFmtId="43" fontId="4" fillId="0" borderId="4" xfId="3" applyFont="1" applyFill="1" applyBorder="1"/>
    <xf numFmtId="188" fontId="4" fillId="0" borderId="5" xfId="8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4" fillId="0" borderId="4" xfId="0" applyFont="1" applyBorder="1" applyAlignment="1">
      <alignment horizontal="right" vertical="center" wrapText="1"/>
    </xf>
    <xf numFmtId="43" fontId="4" fillId="0" borderId="4" xfId="8" applyFont="1" applyFill="1" applyBorder="1" applyAlignment="1">
      <alignment horizontal="right" vertical="center" wrapText="1"/>
    </xf>
    <xf numFmtId="43" fontId="4" fillId="0" borderId="4" xfId="1" applyFont="1" applyFill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"/>
    </xf>
    <xf numFmtId="2" fontId="4" fillId="0" borderId="5" xfId="0" applyNumberFormat="1" applyFont="1" applyBorder="1" applyAlignment="1">
      <alignment horizontal="right"/>
    </xf>
    <xf numFmtId="0" fontId="4" fillId="0" borderId="4" xfId="0" applyFont="1" applyBorder="1"/>
    <xf numFmtId="2" fontId="4" fillId="0" borderId="4" xfId="0" applyNumberFormat="1" applyFont="1" applyBorder="1"/>
    <xf numFmtId="0" fontId="3" fillId="0" borderId="4" xfId="8" applyNumberFormat="1" applyFont="1" applyFill="1" applyBorder="1" applyAlignment="1">
      <alignment horizontal="right"/>
    </xf>
    <xf numFmtId="43" fontId="4" fillId="0" borderId="11" xfId="8" applyFont="1" applyFill="1" applyBorder="1" applyAlignment="1">
      <alignment horizontal="center"/>
    </xf>
    <xf numFmtId="4" fontId="4" fillId="0" borderId="4" xfId="8" applyNumberFormat="1" applyFont="1" applyFill="1" applyBorder="1" applyAlignment="1">
      <alignment horizontal="right"/>
    </xf>
    <xf numFmtId="2" fontId="4" fillId="0" borderId="4" xfId="0" applyNumberFormat="1" applyFont="1" applyBorder="1" applyAlignment="1">
      <alignment vertical="center"/>
    </xf>
    <xf numFmtId="0" fontId="3" fillId="0" borderId="4" xfId="8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4" fillId="0" borderId="4" xfId="0" applyFont="1" applyBorder="1" applyAlignment="1">
      <alignment horizontal="right" vertical="center" wrapText="1" shrinkToFit="1"/>
    </xf>
    <xf numFmtId="0" fontId="4" fillId="0" borderId="0" xfId="0" applyFont="1" applyAlignment="1">
      <alignment horizontal="center" vertical="center"/>
    </xf>
    <xf numFmtId="187" fontId="4" fillId="0" borderId="4" xfId="8" applyNumberFormat="1" applyFont="1" applyFill="1" applyBorder="1" applyAlignment="1">
      <alignment horizontal="right" vertical="center"/>
    </xf>
    <xf numFmtId="187" fontId="4" fillId="0" borderId="0" xfId="8" applyNumberFormat="1" applyFont="1" applyFill="1" applyBorder="1" applyAlignment="1">
      <alignment horizontal="right" vertical="center"/>
    </xf>
    <xf numFmtId="49" fontId="3" fillId="0" borderId="0" xfId="0" applyNumberFormat="1" applyFont="1" applyAlignment="1">
      <alignment horizontal="center"/>
    </xf>
    <xf numFmtId="4" fontId="13" fillId="0" borderId="4" xfId="2" applyNumberFormat="1" applyFont="1" applyFill="1" applyBorder="1" applyAlignment="1">
      <alignment horizontal="right"/>
    </xf>
    <xf numFmtId="49" fontId="3" fillId="0" borderId="0" xfId="0" applyNumberFormat="1" applyFont="1" applyAlignment="1">
      <alignment horizontal="left"/>
    </xf>
    <xf numFmtId="43" fontId="3" fillId="0" borderId="6" xfId="2" applyFont="1" applyFill="1" applyBorder="1" applyAlignment="1">
      <alignment horizontal="center"/>
    </xf>
    <xf numFmtId="0" fontId="4" fillId="0" borderId="7" xfId="0" applyFont="1" applyBorder="1" applyAlignment="1">
      <alignment horizontal="right"/>
    </xf>
    <xf numFmtId="0" fontId="4" fillId="0" borderId="7" xfId="0" applyFont="1" applyBorder="1"/>
    <xf numFmtId="3" fontId="4" fillId="0" borderId="6" xfId="0" applyNumberFormat="1" applyFont="1" applyBorder="1" applyAlignment="1">
      <alignment horizontal="right" wrapText="1"/>
    </xf>
    <xf numFmtId="0" fontId="4" fillId="0" borderId="6" xfId="0" applyFont="1" applyBorder="1" applyAlignment="1">
      <alignment horizontal="center"/>
    </xf>
    <xf numFmtId="43" fontId="4" fillId="0" borderId="6" xfId="2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2" fontId="4" fillId="0" borderId="0" xfId="0" applyNumberFormat="1" applyFont="1" applyAlignment="1">
      <alignment horizontal="right"/>
    </xf>
    <xf numFmtId="2" fontId="4" fillId="0" borderId="0" xfId="0" applyNumberFormat="1" applyFont="1"/>
    <xf numFmtId="43" fontId="6" fillId="0" borderId="4" xfId="3" applyFont="1" applyFill="1" applyBorder="1" applyAlignment="1">
      <alignment horizontal="right"/>
    </xf>
    <xf numFmtId="43" fontId="4" fillId="0" borderId="11" xfId="1" applyFont="1" applyFill="1" applyBorder="1" applyAlignment="1">
      <alignment horizontal="center"/>
    </xf>
    <xf numFmtId="4" fontId="4" fillId="0" borderId="4" xfId="0" applyNumberFormat="1" applyFont="1" applyBorder="1"/>
    <xf numFmtId="4" fontId="4" fillId="0" borderId="4" xfId="1" applyNumberFormat="1" applyFont="1" applyFill="1" applyBorder="1" applyAlignment="1">
      <alignment horizontal="right"/>
    </xf>
    <xf numFmtId="0" fontId="7" fillId="0" borderId="4" xfId="0" applyFont="1" applyBorder="1"/>
    <xf numFmtId="0" fontId="5" fillId="0" borderId="0" xfId="0" applyFont="1"/>
    <xf numFmtId="3" fontId="6" fillId="0" borderId="4" xfId="0" applyNumberFormat="1" applyFont="1" applyBorder="1" applyAlignment="1">
      <alignment horizontal="right"/>
    </xf>
    <xf numFmtId="43" fontId="6" fillId="0" borderId="4" xfId="1" applyFont="1" applyFill="1" applyBorder="1" applyAlignment="1">
      <alignment horizontal="center"/>
    </xf>
    <xf numFmtId="43" fontId="6" fillId="0" borderId="4" xfId="1" applyFont="1" applyFill="1" applyBorder="1"/>
    <xf numFmtId="4" fontId="5" fillId="0" borderId="4" xfId="0" applyNumberFormat="1" applyFont="1" applyBorder="1"/>
    <xf numFmtId="193" fontId="6" fillId="0" borderId="5" xfId="0" applyNumberFormat="1" applyFont="1" applyBorder="1"/>
    <xf numFmtId="0" fontId="4" fillId="0" borderId="6" xfId="0" applyFont="1" applyBorder="1"/>
    <xf numFmtId="0" fontId="4" fillId="0" borderId="0" xfId="0" applyFont="1" applyAlignment="1">
      <alignment horizontal="right" wrapText="1"/>
    </xf>
    <xf numFmtId="4" fontId="4" fillId="0" borderId="4" xfId="0" applyNumberFormat="1" applyFont="1" applyBorder="1" applyAlignment="1">
      <alignment horizontal="right"/>
    </xf>
    <xf numFmtId="43" fontId="4" fillId="0" borderId="4" xfId="1" applyFont="1" applyFill="1" applyBorder="1" applyAlignment="1">
      <alignment horizontal="center"/>
    </xf>
    <xf numFmtId="43" fontId="13" fillId="0" borderId="4" xfId="1" applyFont="1" applyFill="1" applyBorder="1"/>
    <xf numFmtId="4" fontId="14" fillId="0" borderId="4" xfId="0" applyNumberFormat="1" applyFont="1" applyBorder="1"/>
    <xf numFmtId="0" fontId="5" fillId="0" borderId="4" xfId="1" applyNumberFormat="1" applyFont="1" applyFill="1" applyBorder="1" applyAlignment="1">
      <alignment horizontal="right"/>
    </xf>
    <xf numFmtId="2" fontId="4" fillId="0" borderId="4" xfId="0" applyNumberFormat="1" applyFont="1" applyBorder="1" applyAlignment="1">
      <alignment horizontal="right" wrapText="1"/>
    </xf>
    <xf numFmtId="1" fontId="4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3" fontId="4" fillId="0" borderId="4" xfId="0" applyNumberFormat="1" applyFont="1" applyBorder="1" applyAlignment="1">
      <alignment horizontal="right" vertical="center" wrapText="1"/>
    </xf>
    <xf numFmtId="1" fontId="4" fillId="0" borderId="6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3" fontId="4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right" wrapText="1"/>
    </xf>
    <xf numFmtId="43" fontId="3" fillId="0" borderId="4" xfId="3" applyFont="1" applyFill="1" applyBorder="1" applyAlignment="1">
      <alignment horizontal="center"/>
    </xf>
    <xf numFmtId="43" fontId="4" fillId="0" borderId="5" xfId="3" applyFont="1" applyFill="1" applyBorder="1"/>
    <xf numFmtId="49" fontId="4" fillId="0" borderId="0" xfId="0" applyNumberFormat="1" applyFont="1" applyAlignment="1">
      <alignment horizontal="right"/>
    </xf>
    <xf numFmtId="1" fontId="4" fillId="0" borderId="4" xfId="0" applyNumberFormat="1" applyFont="1" applyBorder="1"/>
    <xf numFmtId="1" fontId="4" fillId="0" borderId="5" xfId="0" applyNumberFormat="1" applyFont="1" applyBorder="1" applyAlignment="1">
      <alignment horizontal="right"/>
    </xf>
    <xf numFmtId="1" fontId="4" fillId="0" borderId="4" xfId="0" applyNumberFormat="1" applyFont="1" applyBorder="1" applyAlignment="1">
      <alignment horizontal="right" wrapText="1"/>
    </xf>
    <xf numFmtId="4" fontId="4" fillId="0" borderId="4" xfId="3" applyNumberFormat="1" applyFont="1" applyFill="1" applyBorder="1" applyAlignment="1">
      <alignment horizontal="right" wrapText="1"/>
    </xf>
    <xf numFmtId="4" fontId="4" fillId="0" borderId="5" xfId="0" applyNumberFormat="1" applyFont="1" applyBorder="1" applyAlignment="1">
      <alignment horizontal="center"/>
    </xf>
    <xf numFmtId="43" fontId="4" fillId="0" borderId="4" xfId="7" applyFont="1" applyFill="1" applyBorder="1" applyAlignment="1">
      <alignment horizontal="right" vertical="center"/>
    </xf>
    <xf numFmtId="4" fontId="4" fillId="0" borderId="5" xfId="0" applyNumberFormat="1" applyFont="1" applyBorder="1"/>
    <xf numFmtId="43" fontId="13" fillId="0" borderId="4" xfId="3" applyFont="1" applyFill="1" applyBorder="1" applyAlignment="1">
      <alignment horizontal="right"/>
    </xf>
    <xf numFmtId="43" fontId="3" fillId="0" borderId="4" xfId="3" applyFont="1" applyFill="1" applyBorder="1" applyAlignment="1">
      <alignment horizontal="right"/>
    </xf>
    <xf numFmtId="188" fontId="4" fillId="0" borderId="4" xfId="3" applyNumberFormat="1" applyFont="1" applyFill="1" applyBorder="1" applyAlignment="1">
      <alignment horizontal="right"/>
    </xf>
    <xf numFmtId="43" fontId="3" fillId="0" borderId="6" xfId="3" applyFont="1" applyFill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188" fontId="4" fillId="0" borderId="6" xfId="3" applyNumberFormat="1" applyFont="1" applyFill="1" applyBorder="1" applyAlignment="1">
      <alignment horizontal="right"/>
    </xf>
    <xf numFmtId="43" fontId="4" fillId="0" borderId="6" xfId="3" applyFont="1" applyFill="1" applyBorder="1" applyAlignment="1">
      <alignment horizontal="center"/>
    </xf>
    <xf numFmtId="43" fontId="4" fillId="0" borderId="6" xfId="3" applyFont="1" applyFill="1" applyBorder="1" applyAlignment="1">
      <alignment horizontal="right"/>
    </xf>
    <xf numFmtId="43" fontId="4" fillId="0" borderId="6" xfId="3" applyFont="1" applyFill="1" applyBorder="1"/>
    <xf numFmtId="0" fontId="4" fillId="0" borderId="5" xfId="0" applyFont="1" applyBorder="1" applyAlignment="1">
      <alignment horizontal="right"/>
    </xf>
    <xf numFmtId="0" fontId="4" fillId="0" borderId="0" xfId="12" applyFont="1" applyAlignment="1">
      <alignment horizontal="left"/>
    </xf>
    <xf numFmtId="188" fontId="4" fillId="0" borderId="4" xfId="2" applyNumberFormat="1" applyFont="1" applyFill="1" applyBorder="1" applyAlignment="1"/>
    <xf numFmtId="43" fontId="4" fillId="0" borderId="11" xfId="2" applyFont="1" applyFill="1" applyBorder="1" applyAlignment="1">
      <alignment horizontal="center"/>
    </xf>
    <xf numFmtId="4" fontId="4" fillId="0" borderId="4" xfId="2" applyNumberFormat="1" applyFont="1" applyFill="1" applyBorder="1" applyAlignment="1">
      <alignment horizontal="right"/>
    </xf>
    <xf numFmtId="0" fontId="4" fillId="0" borderId="4" xfId="2" applyNumberFormat="1" applyFont="1" applyFill="1" applyBorder="1"/>
    <xf numFmtId="188" fontId="4" fillId="0" borderId="4" xfId="2" applyNumberFormat="1" applyFont="1" applyFill="1" applyBorder="1" applyAlignment="1">
      <alignment horizontal="right"/>
    </xf>
    <xf numFmtId="43" fontId="15" fillId="0" borderId="4" xfId="2" applyFont="1" applyFill="1" applyBorder="1" applyAlignment="1">
      <alignment horizontal="right"/>
    </xf>
    <xf numFmtId="43" fontId="3" fillId="0" borderId="4" xfId="2" applyFont="1" applyFill="1" applyBorder="1" applyAlignment="1">
      <alignment horizontal="right"/>
    </xf>
    <xf numFmtId="188" fontId="4" fillId="0" borderId="4" xfId="2" applyNumberFormat="1" applyFont="1" applyFill="1" applyBorder="1" applyAlignment="1">
      <alignment horizontal="right" wrapText="1"/>
    </xf>
    <xf numFmtId="0" fontId="4" fillId="0" borderId="7" xfId="0" applyFont="1" applyBorder="1" applyAlignment="1">
      <alignment horizontal="left"/>
    </xf>
    <xf numFmtId="0" fontId="18" fillId="0" borderId="4" xfId="0" applyFont="1" applyBorder="1" applyAlignment="1">
      <alignment horizontal="right"/>
    </xf>
    <xf numFmtId="0" fontId="4" fillId="0" borderId="11" xfId="0" applyFont="1" applyBorder="1" applyAlignment="1">
      <alignment horizontal="left"/>
    </xf>
    <xf numFmtId="3" fontId="18" fillId="0" borderId="11" xfId="0" applyNumberFormat="1" applyFont="1" applyBorder="1" applyAlignment="1">
      <alignment horizontal="right"/>
    </xf>
    <xf numFmtId="0" fontId="18" fillId="0" borderId="4" xfId="0" applyFont="1" applyBorder="1" applyAlignment="1">
      <alignment horizontal="center"/>
    </xf>
    <xf numFmtId="0" fontId="18" fillId="0" borderId="4" xfId="0" applyFont="1" applyBorder="1"/>
    <xf numFmtId="0" fontId="18" fillId="0" borderId="11" xfId="0" applyFont="1" applyBorder="1"/>
    <xf numFmtId="4" fontId="19" fillId="0" borderId="4" xfId="0" applyNumberFormat="1" applyFont="1" applyBorder="1"/>
    <xf numFmtId="43" fontId="18" fillId="0" borderId="5" xfId="8" applyFont="1" applyFill="1" applyBorder="1"/>
    <xf numFmtId="43" fontId="18" fillId="0" borderId="0" xfId="8" applyFont="1" applyFill="1" applyBorder="1"/>
    <xf numFmtId="43" fontId="18" fillId="0" borderId="0" xfId="8" applyFont="1" applyFill="1"/>
    <xf numFmtId="2" fontId="18" fillId="0" borderId="5" xfId="0" applyNumberFormat="1" applyFont="1" applyBorder="1" applyAlignment="1">
      <alignment horizontal="right"/>
    </xf>
    <xf numFmtId="2" fontId="4" fillId="0" borderId="11" xfId="0" applyNumberFormat="1" applyFont="1" applyBorder="1" applyAlignment="1">
      <alignment horizontal="left"/>
    </xf>
    <xf numFmtId="3" fontId="4" fillId="0" borderId="11" xfId="0" applyNumberFormat="1" applyFont="1" applyBorder="1" applyAlignment="1">
      <alignment horizontal="right"/>
    </xf>
    <xf numFmtId="0" fontId="4" fillId="0" borderId="4" xfId="0" applyFont="1" applyBorder="1" applyAlignment="1">
      <alignment horizontal="right" vertical="center"/>
    </xf>
    <xf numFmtId="43" fontId="4" fillId="0" borderId="5" xfId="2" applyFont="1" applyFill="1" applyBorder="1" applyAlignment="1">
      <alignment vertical="center"/>
    </xf>
    <xf numFmtId="43" fontId="4" fillId="0" borderId="0" xfId="2" applyFont="1" applyFill="1" applyBorder="1" applyAlignment="1">
      <alignment vertical="center"/>
    </xf>
    <xf numFmtId="0" fontId="4" fillId="0" borderId="4" xfId="0" applyFont="1" applyBorder="1" applyAlignment="1">
      <alignment horizontal="right"/>
    </xf>
    <xf numFmtId="188" fontId="4" fillId="2" borderId="4" xfId="3" applyNumberFormat="1" applyFont="1" applyFill="1" applyBorder="1" applyAlignment="1">
      <alignment horizontal="center"/>
    </xf>
    <xf numFmtId="0" fontId="4" fillId="2" borderId="0" xfId="10" quotePrefix="1" applyFont="1" applyFill="1" applyAlignment="1">
      <alignment horizontal="left"/>
    </xf>
    <xf numFmtId="43" fontId="4" fillId="2" borderId="4" xfId="3" applyFont="1" applyFill="1" applyBorder="1" applyAlignment="1">
      <alignment horizontal="right"/>
    </xf>
    <xf numFmtId="43" fontId="4" fillId="2" borderId="4" xfId="3" applyFont="1" applyFill="1" applyBorder="1"/>
    <xf numFmtId="0" fontId="4" fillId="2" borderId="4" xfId="3" applyNumberFormat="1" applyFont="1" applyFill="1" applyBorder="1"/>
    <xf numFmtId="43" fontId="4" fillId="2" borderId="0" xfId="3" applyFont="1" applyFill="1"/>
    <xf numFmtId="188" fontId="4" fillId="2" borderId="5" xfId="3" applyNumberFormat="1" applyFont="1" applyFill="1" applyBorder="1" applyAlignment="1">
      <alignment horizontal="right"/>
    </xf>
    <xf numFmtId="0" fontId="4" fillId="2" borderId="4" xfId="10" applyFont="1" applyFill="1" applyBorder="1" applyAlignment="1">
      <alignment horizontal="right"/>
    </xf>
    <xf numFmtId="0" fontId="4" fillId="2" borderId="4" xfId="10" applyFont="1" applyFill="1" applyBorder="1" applyAlignment="1">
      <alignment horizontal="center"/>
    </xf>
    <xf numFmtId="4" fontId="4" fillId="2" borderId="4" xfId="11" applyNumberFormat="1" applyFont="1" applyFill="1" applyBorder="1" applyAlignment="1">
      <alignment horizontal="right"/>
    </xf>
    <xf numFmtId="43" fontId="4" fillId="2" borderId="4" xfId="3" applyFont="1" applyFill="1" applyBorder="1" applyAlignment="1">
      <alignment horizontal="right" vertical="center" wrapText="1"/>
    </xf>
    <xf numFmtId="188" fontId="4" fillId="0" borderId="6" xfId="2" applyNumberFormat="1" applyFont="1" applyFill="1" applyBorder="1" applyAlignment="1">
      <alignment horizontal="right"/>
    </xf>
    <xf numFmtId="43" fontId="4" fillId="0" borderId="6" xfId="2" applyFont="1" applyFill="1" applyBorder="1" applyAlignment="1">
      <alignment horizontal="right"/>
    </xf>
    <xf numFmtId="43" fontId="4" fillId="0" borderId="6" xfId="2" applyFont="1" applyFill="1" applyBorder="1" applyAlignment="1">
      <alignment horizontal="right" vertical="center"/>
    </xf>
    <xf numFmtId="43" fontId="4" fillId="0" borderId="6" xfId="2" applyFont="1" applyFill="1" applyBorder="1"/>
    <xf numFmtId="0" fontId="3" fillId="0" borderId="4" xfId="2" applyNumberFormat="1" applyFont="1" applyFill="1" applyBorder="1" applyAlignment="1">
      <alignment horizontal="right" wrapText="1"/>
    </xf>
    <xf numFmtId="4" fontId="4" fillId="0" borderId="4" xfId="2" applyNumberFormat="1" applyFont="1" applyFill="1" applyBorder="1" applyAlignment="1">
      <alignment horizontal="right" wrapText="1"/>
    </xf>
    <xf numFmtId="43" fontId="4" fillId="0" borderId="0" xfId="2" applyFont="1" applyFill="1" applyBorder="1" applyAlignment="1">
      <alignment horizontal="left"/>
    </xf>
    <xf numFmtId="0" fontId="4" fillId="0" borderId="0" xfId="2" applyNumberFormat="1" applyFont="1" applyFill="1" applyBorder="1" applyAlignment="1">
      <alignment horizontal="left"/>
    </xf>
    <xf numFmtId="1" fontId="4" fillId="0" borderId="4" xfId="0" applyNumberFormat="1" applyFont="1" applyBorder="1" applyAlignment="1">
      <alignment horizontal="right"/>
    </xf>
    <xf numFmtId="0" fontId="4" fillId="0" borderId="0" xfId="0" quotePrefix="1" applyFont="1"/>
    <xf numFmtId="49" fontId="4" fillId="0" borderId="7" xfId="0" applyNumberFormat="1" applyFont="1" applyBorder="1" applyAlignment="1">
      <alignment horizontal="center"/>
    </xf>
    <xf numFmtId="0" fontId="4" fillId="0" borderId="7" xfId="0" quotePrefix="1" applyFont="1" applyBorder="1"/>
    <xf numFmtId="43" fontId="4" fillId="0" borderId="6" xfId="2" applyFont="1" applyFill="1" applyBorder="1" applyAlignment="1">
      <alignment horizontal="center"/>
    </xf>
    <xf numFmtId="43" fontId="3" fillId="2" borderId="4" xfId="2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0" xfId="2" applyNumberFormat="1" applyFont="1" applyFill="1" applyBorder="1" applyAlignment="1">
      <alignment horizontal="left"/>
    </xf>
    <xf numFmtId="43" fontId="4" fillId="2" borderId="4" xfId="2" applyFont="1" applyFill="1" applyBorder="1" applyAlignment="1">
      <alignment horizontal="right" wrapText="1"/>
    </xf>
    <xf numFmtId="43" fontId="4" fillId="2" borderId="4" xfId="2" applyFont="1" applyFill="1" applyBorder="1" applyAlignment="1">
      <alignment horizontal="center"/>
    </xf>
    <xf numFmtId="43" fontId="3" fillId="2" borderId="4" xfId="2" applyFont="1" applyFill="1" applyBorder="1" applyAlignment="1">
      <alignment horizontal="right" wrapText="1"/>
    </xf>
    <xf numFmtId="43" fontId="4" fillId="2" borderId="5" xfId="2" applyFont="1" applyFill="1" applyBorder="1"/>
    <xf numFmtId="43" fontId="4" fillId="2" borderId="0" xfId="2" applyFont="1" applyFill="1" applyBorder="1"/>
    <xf numFmtId="49" fontId="3" fillId="2" borderId="0" xfId="0" applyNumberFormat="1" applyFont="1" applyFill="1" applyAlignment="1">
      <alignment horizontal="center"/>
    </xf>
    <xf numFmtId="188" fontId="4" fillId="2" borderId="4" xfId="2" applyNumberFormat="1" applyFont="1" applyFill="1" applyBorder="1" applyAlignment="1">
      <alignment horizontal="right" wrapText="1"/>
    </xf>
    <xf numFmtId="0" fontId="4" fillId="2" borderId="4" xfId="0" applyFont="1" applyFill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/>
    <xf numFmtId="0" fontId="4" fillId="0" borderId="4" xfId="2" applyNumberFormat="1" applyFont="1" applyFill="1" applyBorder="1" applyAlignment="1">
      <alignment horizontal="right" vertical="center"/>
    </xf>
    <xf numFmtId="190" fontId="4" fillId="0" borderId="4" xfId="2" applyNumberFormat="1" applyFont="1" applyFill="1" applyBorder="1"/>
    <xf numFmtId="43" fontId="3" fillId="0" borderId="4" xfId="2" applyFont="1" applyFill="1" applyBorder="1"/>
    <xf numFmtId="4" fontId="4" fillId="0" borderId="0" xfId="0" applyNumberFormat="1" applyFont="1" applyAlignment="1">
      <alignment horizontal="right"/>
    </xf>
    <xf numFmtId="43" fontId="4" fillId="0" borderId="4" xfId="1" applyFont="1" applyBorder="1"/>
    <xf numFmtId="0" fontId="3" fillId="0" borderId="4" xfId="2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right" vertical="center"/>
    </xf>
    <xf numFmtId="0" fontId="4" fillId="0" borderId="11" xfId="0" applyFont="1" applyBorder="1" applyAlignment="1">
      <alignment wrapText="1"/>
    </xf>
    <xf numFmtId="2" fontId="4" fillId="0" borderId="4" xfId="0" applyNumberFormat="1" applyFont="1" applyBorder="1" applyAlignment="1">
      <alignment wrapText="1"/>
    </xf>
    <xf numFmtId="0" fontId="4" fillId="0" borderId="4" xfId="0" applyFont="1" applyBorder="1" applyAlignment="1">
      <alignment wrapText="1"/>
    </xf>
    <xf numFmtId="4" fontId="4" fillId="0" borderId="4" xfId="0" applyNumberFormat="1" applyFont="1" applyBorder="1" applyAlignment="1">
      <alignment wrapText="1"/>
    </xf>
    <xf numFmtId="4" fontId="4" fillId="0" borderId="4" xfId="2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4" fontId="4" fillId="0" borderId="4" xfId="2" applyNumberFormat="1" applyFont="1" applyFill="1" applyBorder="1" applyAlignment="1">
      <alignment horizontal="right" vertical="center" wrapText="1"/>
    </xf>
    <xf numFmtId="43" fontId="4" fillId="0" borderId="4" xfId="2" applyFont="1" applyBorder="1" applyAlignment="1">
      <alignment horizontal="right" vertical="center" wrapText="1"/>
    </xf>
    <xf numFmtId="190" fontId="4" fillId="0" borderId="6" xfId="2" applyNumberFormat="1" applyFont="1" applyFill="1" applyBorder="1"/>
    <xf numFmtId="0" fontId="3" fillId="0" borderId="4" xfId="1" applyNumberFormat="1" applyFont="1" applyFill="1" applyBorder="1" applyAlignment="1">
      <alignment horizontal="right"/>
    </xf>
    <xf numFmtId="0" fontId="12" fillId="0" borderId="4" xfId="0" applyFont="1" applyBorder="1"/>
    <xf numFmtId="0" fontId="12" fillId="0" borderId="0" xfId="0" applyFont="1"/>
    <xf numFmtId="43" fontId="3" fillId="0" borderId="4" xfId="1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3" fontId="4" fillId="0" borderId="4" xfId="1" applyFont="1" applyFill="1" applyBorder="1" applyAlignment="1">
      <alignment horizontal="center" vertical="center"/>
    </xf>
    <xf numFmtId="43" fontId="3" fillId="0" borderId="4" xfId="1" applyFont="1" applyFill="1" applyBorder="1" applyAlignment="1">
      <alignment vertical="center"/>
    </xf>
    <xf numFmtId="43" fontId="20" fillId="0" borderId="0" xfId="1" applyFont="1" applyFill="1" applyBorder="1" applyAlignment="1">
      <alignment vertical="center"/>
    </xf>
    <xf numFmtId="43" fontId="4" fillId="0" borderId="0" xfId="1" applyFont="1" applyFill="1" applyBorder="1" applyAlignment="1">
      <alignment vertical="center"/>
    </xf>
    <xf numFmtId="192" fontId="3" fillId="0" borderId="0" xfId="9" applyNumberFormat="1" applyFont="1" applyAlignment="1">
      <alignment horizontal="right"/>
    </xf>
    <xf numFmtId="43" fontId="21" fillId="0" borderId="0" xfId="1" applyFont="1" applyFill="1" applyBorder="1" applyAlignment="1">
      <alignment vertical="center"/>
    </xf>
    <xf numFmtId="0" fontId="3" fillId="0" borderId="11" xfId="0" applyFont="1" applyBorder="1" applyAlignment="1">
      <alignment horizontal="center"/>
    </xf>
    <xf numFmtId="4" fontId="4" fillId="0" borderId="4" xfId="1" applyNumberFormat="1" applyFont="1" applyFill="1" applyBorder="1"/>
    <xf numFmtId="4" fontId="4" fillId="0" borderId="4" xfId="1" applyNumberFormat="1" applyFont="1" applyFill="1" applyBorder="1" applyAlignment="1">
      <alignment horizontal="center"/>
    </xf>
    <xf numFmtId="4" fontId="3" fillId="0" borderId="4" xfId="1" applyNumberFormat="1" applyFont="1" applyFill="1" applyBorder="1" applyAlignment="1">
      <alignment horizontal="center"/>
    </xf>
    <xf numFmtId="187" fontId="3" fillId="0" borderId="0" xfId="0" applyNumberFormat="1" applyFont="1"/>
    <xf numFmtId="43" fontId="22" fillId="0" borderId="0" xfId="1" applyFont="1" applyFill="1" applyBorder="1" applyAlignment="1"/>
    <xf numFmtId="0" fontId="15" fillId="0" borderId="0" xfId="0" applyFont="1"/>
    <xf numFmtId="0" fontId="3" fillId="0" borderId="4" xfId="0" applyFont="1" applyBorder="1" applyAlignment="1">
      <alignment horizontal="left"/>
    </xf>
    <xf numFmtId="43" fontId="3" fillId="0" borderId="4" xfId="3" applyFont="1" applyFill="1" applyBorder="1" applyAlignment="1">
      <alignment horizontal="center" vertical="center"/>
    </xf>
    <xf numFmtId="4" fontId="4" fillId="0" borderId="4" xfId="3" applyNumberFormat="1" applyFont="1" applyFill="1" applyBorder="1" applyAlignment="1">
      <alignment horizontal="right" vertical="center"/>
    </xf>
    <xf numFmtId="43" fontId="4" fillId="0" borderId="11" xfId="3" applyFont="1" applyFill="1" applyBorder="1" applyAlignment="1">
      <alignment vertical="center"/>
    </xf>
    <xf numFmtId="43" fontId="11" fillId="0" borderId="0" xfId="3" applyFont="1" applyFill="1" applyBorder="1" applyAlignment="1">
      <alignment vertical="center"/>
    </xf>
    <xf numFmtId="43" fontId="4" fillId="0" borderId="0" xfId="3" applyFont="1" applyFill="1" applyBorder="1" applyAlignment="1">
      <alignment vertical="center"/>
    </xf>
    <xf numFmtId="43" fontId="4" fillId="0" borderId="0" xfId="3" applyFont="1" applyFill="1" applyBorder="1" applyAlignment="1">
      <alignment horizontal="right" vertical="center"/>
    </xf>
    <xf numFmtId="0" fontId="3" fillId="0" borderId="11" xfId="2" applyNumberFormat="1" applyFont="1" applyFill="1" applyBorder="1" applyAlignment="1"/>
    <xf numFmtId="1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>
      <alignment horizontal="right"/>
    </xf>
    <xf numFmtId="0" fontId="3" fillId="0" borderId="9" xfId="0" applyFont="1" applyBorder="1" applyAlignment="1">
      <alignment horizontal="center"/>
    </xf>
    <xf numFmtId="4" fontId="4" fillId="0" borderId="6" xfId="1" applyNumberFormat="1" applyFont="1" applyFill="1" applyBorder="1"/>
    <xf numFmtId="4" fontId="4" fillId="0" borderId="6" xfId="1" applyNumberFormat="1" applyFont="1" applyFill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4" fontId="3" fillId="0" borderId="6" xfId="1" applyNumberFormat="1" applyFont="1" applyFill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right"/>
    </xf>
    <xf numFmtId="4" fontId="3" fillId="0" borderId="4" xfId="0" applyNumberFormat="1" applyFont="1" applyBorder="1"/>
    <xf numFmtId="43" fontId="3" fillId="0" borderId="4" xfId="4" applyFont="1" applyFill="1" applyBorder="1" applyAlignment="1">
      <alignment horizontal="center"/>
    </xf>
    <xf numFmtId="0" fontId="4" fillId="0" borderId="5" xfId="4" applyNumberFormat="1" applyFont="1" applyFill="1" applyBorder="1" applyAlignment="1">
      <alignment horizontal="right"/>
    </xf>
    <xf numFmtId="0" fontId="4" fillId="0" borderId="0" xfId="5" applyFont="1" applyAlignment="1">
      <alignment horizontal="left"/>
    </xf>
    <xf numFmtId="4" fontId="4" fillId="0" borderId="4" xfId="4" applyNumberFormat="1" applyFont="1" applyFill="1" applyBorder="1"/>
    <xf numFmtId="43" fontId="4" fillId="0" borderId="4" xfId="4" applyFont="1" applyFill="1" applyBorder="1"/>
    <xf numFmtId="43" fontId="3" fillId="0" borderId="0" xfId="4" applyFont="1" applyFill="1"/>
    <xf numFmtId="43" fontId="4" fillId="0" borderId="0" xfId="4" applyFont="1" applyFill="1"/>
    <xf numFmtId="3" fontId="4" fillId="0" borderId="4" xfId="6" applyNumberFormat="1" applyFont="1" applyBorder="1" applyAlignment="1">
      <alignment horizontal="right"/>
    </xf>
    <xf numFmtId="0" fontId="4" fillId="0" borderId="4" xfId="6" applyFont="1" applyBorder="1" applyAlignment="1">
      <alignment horizontal="center"/>
    </xf>
    <xf numFmtId="4" fontId="4" fillId="0" borderId="4" xfId="6" applyNumberFormat="1" applyFont="1" applyBorder="1" applyAlignment="1">
      <alignment horizontal="right"/>
    </xf>
    <xf numFmtId="43" fontId="3" fillId="0" borderId="0" xfId="4" applyFont="1" applyFill="1" applyBorder="1"/>
    <xf numFmtId="43" fontId="4" fillId="0" borderId="0" xfId="4" applyFont="1" applyFill="1" applyBorder="1"/>
    <xf numFmtId="0" fontId="3" fillId="0" borderId="0" xfId="3" applyNumberFormat="1" applyFont="1" applyFill="1" applyBorder="1" applyAlignment="1">
      <alignment horizontal="center"/>
    </xf>
    <xf numFmtId="4" fontId="14" fillId="0" borderId="4" xfId="3" applyNumberFormat="1" applyFont="1" applyFill="1" applyBorder="1" applyAlignment="1">
      <alignment horizontal="right"/>
    </xf>
    <xf numFmtId="43" fontId="3" fillId="0" borderId="0" xfId="3" applyFont="1" applyFill="1" applyBorder="1"/>
    <xf numFmtId="4" fontId="14" fillId="0" borderId="4" xfId="0" applyNumberFormat="1" applyFont="1" applyBorder="1" applyAlignment="1">
      <alignment horizontal="right" vertical="center"/>
    </xf>
    <xf numFmtId="43" fontId="23" fillId="0" borderId="4" xfId="3" applyFont="1" applyFill="1" applyBorder="1" applyAlignment="1">
      <alignment horizontal="right"/>
    </xf>
    <xf numFmtId="43" fontId="11" fillId="0" borderId="0" xfId="0" applyNumberFormat="1" applyFont="1"/>
    <xf numFmtId="0" fontId="3" fillId="0" borderId="7" xfId="0" applyFont="1" applyBorder="1"/>
    <xf numFmtId="1" fontId="3" fillId="0" borderId="6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3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3" fontId="23" fillId="0" borderId="6" xfId="3" applyFont="1" applyFill="1" applyBorder="1" applyAlignment="1">
      <alignment horizontal="right"/>
    </xf>
    <xf numFmtId="43" fontId="3" fillId="0" borderId="6" xfId="3" applyFont="1" applyBorder="1" applyAlignment="1">
      <alignment horizontal="center"/>
    </xf>
    <xf numFmtId="43" fontId="4" fillId="0" borderId="0" xfId="3" applyFont="1" applyBorder="1" applyAlignment="1"/>
    <xf numFmtId="0" fontId="4" fillId="0" borderId="0" xfId="0" applyFont="1" applyAlignment="1">
      <alignment horizontal="center"/>
    </xf>
    <xf numFmtId="0" fontId="4" fillId="0" borderId="0" xfId="0" applyFont="1" applyBorder="1"/>
    <xf numFmtId="0" fontId="3" fillId="0" borderId="0" xfId="0" applyFont="1" applyBorder="1" applyAlignment="1">
      <alignment horizontal="center"/>
    </xf>
    <xf numFmtId="49" fontId="3" fillId="0" borderId="7" xfId="0" applyNumberFormat="1" applyFont="1" applyBorder="1" applyAlignment="1">
      <alignment horizontal="right"/>
    </xf>
    <xf numFmtId="4" fontId="13" fillId="0" borderId="6" xfId="2" applyNumberFormat="1" applyFont="1" applyFill="1" applyBorder="1" applyAlignment="1">
      <alignment horizontal="right"/>
    </xf>
    <xf numFmtId="49" fontId="4" fillId="0" borderId="7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43" fontId="13" fillId="0" borderId="6" xfId="2" applyFont="1" applyFill="1" applyBorder="1" applyAlignment="1">
      <alignment horizontal="right"/>
    </xf>
    <xf numFmtId="0" fontId="4" fillId="0" borderId="0" xfId="2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187" fontId="3" fillId="0" borderId="0" xfId="0" applyNumberFormat="1" applyFont="1" applyBorder="1"/>
    <xf numFmtId="0" fontId="15" fillId="0" borderId="0" xfId="0" applyFont="1" applyBorder="1"/>
    <xf numFmtId="43" fontId="4" fillId="0" borderId="4" xfId="2" applyFont="1" applyFill="1" applyBorder="1" applyAlignment="1">
      <alignment horizontal="right"/>
    </xf>
    <xf numFmtId="0" fontId="4" fillId="0" borderId="0" xfId="0" applyFont="1" applyAlignment="1">
      <alignment horizontal="left"/>
    </xf>
    <xf numFmtId="43" fontId="4" fillId="0" borderId="4" xfId="2" applyFont="1" applyFill="1" applyBorder="1" applyAlignment="1">
      <alignment horizontal="right"/>
    </xf>
    <xf numFmtId="0" fontId="3" fillId="0" borderId="5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43" fontId="5" fillId="0" borderId="5" xfId="2" applyFont="1" applyFill="1" applyBorder="1" applyAlignment="1">
      <alignment horizontal="center" vertical="center"/>
    </xf>
    <xf numFmtId="43" fontId="5" fillId="0" borderId="11" xfId="2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" fontId="4" fillId="0" borderId="5" xfId="0" applyNumberFormat="1" applyFont="1" applyBorder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4" fillId="0" borderId="11" xfId="0" applyNumberFormat="1" applyFont="1" applyBorder="1" applyAlignment="1">
      <alignment horizontal="center" wrapText="1"/>
    </xf>
    <xf numFmtId="0" fontId="3" fillId="0" borderId="5" xfId="2" applyNumberFormat="1" applyFont="1" applyFill="1" applyBorder="1" applyAlignment="1">
      <alignment horizontal="center"/>
    </xf>
    <xf numFmtId="0" fontId="3" fillId="0" borderId="11" xfId="2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43" fontId="3" fillId="0" borderId="0" xfId="1" applyFont="1" applyFill="1" applyAlignment="1">
      <alignment horizontal="center"/>
    </xf>
    <xf numFmtId="43" fontId="3" fillId="0" borderId="3" xfId="1" applyFont="1" applyFill="1" applyBorder="1" applyAlignment="1">
      <alignment horizontal="center"/>
    </xf>
    <xf numFmtId="43" fontId="3" fillId="0" borderId="2" xfId="1" applyFont="1" applyFill="1" applyBorder="1" applyAlignment="1">
      <alignment horizontal="center"/>
    </xf>
    <xf numFmtId="43" fontId="3" fillId="0" borderId="10" xfId="1" applyFont="1" applyFill="1" applyBorder="1" applyAlignment="1">
      <alignment horizontal="center" vertical="center"/>
    </xf>
    <xf numFmtId="43" fontId="4" fillId="0" borderId="7" xfId="1" applyFont="1" applyFill="1" applyBorder="1" applyAlignment="1">
      <alignment horizontal="center" vertical="center"/>
    </xf>
    <xf numFmtId="188" fontId="3" fillId="0" borderId="1" xfId="1" applyNumberFormat="1" applyFont="1" applyFill="1" applyBorder="1" applyAlignment="1">
      <alignment horizontal="center" vertical="center"/>
    </xf>
    <xf numFmtId="188" fontId="4" fillId="0" borderId="6" xfId="1" applyNumberFormat="1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43" fontId="4" fillId="0" borderId="6" xfId="1" applyFont="1" applyFill="1" applyBorder="1" applyAlignment="1">
      <alignment horizontal="center" vertical="center"/>
    </xf>
    <xf numFmtId="43" fontId="5" fillId="2" borderId="0" xfId="4" applyFont="1" applyFill="1" applyAlignment="1">
      <alignment horizontal="left"/>
    </xf>
  </cellXfs>
  <cellStyles count="14">
    <cellStyle name="Comma 2" xfId="11"/>
    <cellStyle name="Comma 3" xfId="8"/>
    <cellStyle name="Comma 4" xfId="2"/>
    <cellStyle name="Normal 2" xfId="10"/>
    <cellStyle name="Normal 5" xfId="12"/>
    <cellStyle name="เครื่องหมายจุลภาค 10" xfId="3"/>
    <cellStyle name="เครื่องหมายจุลภาค 2" xfId="7"/>
    <cellStyle name="เครื่องหมายจุลภาค 2 2" xfId="13"/>
    <cellStyle name="เครื่องหมายจุลภาค 8" xfId="4"/>
    <cellStyle name="จุลภาค" xfId="1" builtinId="3"/>
    <cellStyle name="ปกติ" xfId="0" builtinId="0"/>
    <cellStyle name="ปกติ 24" xfId="5"/>
    <cellStyle name="ปกติ 25" xfId="6"/>
    <cellStyle name="ปกติ_FACTOR  F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" name="TextBox 9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" name="TextBox 9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" name="Text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" name="TextBox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6" name="TextBox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7" name="TextBox 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8" name="TextBox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9" name="TextBox 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0" name="TextBox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1" name="TextBox 3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2" name="TextBox 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3" name="TextBox 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4" name="TextBox 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5" name="TextBox 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6" name="TextBox 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7" name="TextBox 3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8" name="TextBox 113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9" name="TextBox 114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0" name="TextBox 2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1" name="TextBox 3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2" name="TextBox 2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3" name="TextBox 3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4" name="TextBox 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5" name="TextBox 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6" name="TextBox 2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7" name="TextBox 3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8" name="TextBox 2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9" name="TextBox 3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0" name="TextBox 2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1" name="TextBox 3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2" name="TextBox 2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3" name="TextBox 3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4" name="TextBox 129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5" name="TextBox 1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6" name="TextBox 2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7" name="TextBox 3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8" name="TextBox 2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9" name="TextBox 3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0" name="TextBox 2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1" name="TextBox 3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2" name="TextBox 2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3" name="TextBox 3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4" name="TextBox 2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5" name="TextBox 3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6" name="TextBox 2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7" name="TextBox 3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8" name="TextBox 2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9" name="TextBox 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0" name="TextBox 145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1" name="TextBox 146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2" name="TextBox 2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3" name="TextBox 3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4" name="TextBox 2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5" name="TextBox 3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6" name="TextBox 2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7" name="TextBox 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8" name="TextBox 2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9" name="TextBox 3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60" name="TextBox 2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61" name="TextBox 3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62" name="TextBox 2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63" name="TextBox 3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64" name="TextBox 2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65" name="TextBox 3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66" name="TextBox 16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67" name="TextBox 162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68" name="TextBox 2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69" name="TextBox 3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70" name="TextBox 2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71" name="TextBox 3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72" name="TextBox 2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73" name="TextBox 3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74" name="TextBox 2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75" name="TextBox 3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76" name="TextBox 2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77" name="TextBox 3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78" name="TextBox 2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79" name="TextBox 3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80" name="TextBox 2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81" name="TextBox 3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82" name="TextBox 177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83" name="TextBox 178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84" name="TextBox 2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85" name="TextBox 3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86" name="TextBox 2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87" name="TextBox 3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88" name="TextBox 2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89" name="TextBox 3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90" name="TextBox 2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91" name="TextBox 3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92" name="TextBox 2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93" name="TextBox 3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94" name="TextBox 2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95" name="TextBox 3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96" name="TextBox 2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97" name="TextBox 3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98" name="TextBox 193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99" name="TextBox 194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00" name="TextBox 2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01" name="TextBox 3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02" name="TextBox 2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03" name="TextBox 3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04" name="TextBox 2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05" name="TextBox 3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06" name="TextBox 2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07" name="TextBox 3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08" name="TextBox 2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09" name="TextBox 3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10" name="TextBox 2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11" name="TextBox 3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12" name="TextBox 2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13" name="TextBox 3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14" name="TextBox 209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15" name="TextBox 21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16" name="TextBox 2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17" name="TextBox 3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18" name="TextBox 2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19" name="TextBox 3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20" name="TextBox 2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21" name="TextBox 3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22" name="TextBox 2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23" name="TextBox 3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24" name="TextBox 2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25" name="TextBox 3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26" name="TextBox 2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27" name="TextBox 3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28" name="TextBox 2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29" name="TextBox 3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30" name="TextBox 225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31" name="TextBox 226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32" name="TextBox 2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33" name="TextBox 3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34" name="TextBox 2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35" name="TextBox 3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36" name="TextBox 2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37" name="TextBox 3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38" name="TextBox 2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39" name="TextBox 3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40" name="TextBox 2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41" name="TextBox 3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42" name="TextBox 2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43" name="TextBox 3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44" name="TextBox 2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45" name="TextBox 3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46" name="TextBox 24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47" name="TextBox 242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48" name="TextBox 2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49" name="TextBox 3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50" name="TextBox 2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51" name="TextBox 3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52" name="TextBox 2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53" name="TextBox 3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54" name="TextBox 2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55" name="TextBox 3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56" name="TextBox 2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57" name="TextBox 3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58" name="TextBox 2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59" name="TextBox 3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60" name="TextBox 2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61" name="TextBox 3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62" name="TextBox 257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63" name="TextBox 258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64" name="TextBox 2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65" name="TextBox 3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66" name="TextBox 2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67" name="TextBox 3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68" name="TextBox 2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69" name="TextBox 3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70" name="TextBox 2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71" name="TextBox 3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72" name="TextBox 2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73" name="TextBox 3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74" name="TextBox 2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75" name="TextBox 3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76" name="TextBox 2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77" name="TextBox 3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78" name="TextBox 273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79" name="TextBox 274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80" name="TextBox 2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81" name="TextBox 3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82" name="TextBox 2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83" name="TextBox 3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84" name="TextBox 2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85" name="TextBox 3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86" name="TextBox 2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87" name="TextBox 3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88" name="TextBox 2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89" name="TextBox 3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90" name="TextBox 2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91" name="TextBox 3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92" name="TextBox 2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193" name="TextBox 3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94" name="TextBox 289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95" name="TextBox 29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96" name="TextBox 2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97" name="TextBox 3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98" name="TextBox 2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199" name="TextBox 3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00" name="TextBox 2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01" name="TextBox 3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02" name="TextBox 2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03" name="TextBox 3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04" name="TextBox 2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05" name="TextBox 3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06" name="TextBox 2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07" name="TextBox 3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08" name="TextBox 2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09" name="TextBox 3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10" name="TextBox 305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11" name="TextBox 306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12" name="TextBox 2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13" name="TextBox 3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14" name="TextBox 2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15" name="TextBox 3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16" name="TextBox 2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17" name="TextBox 3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18" name="TextBox 2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19" name="TextBox 3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20" name="TextBox 2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21" name="TextBox 3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22" name="TextBox 2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23" name="TextBox 3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24" name="TextBox 2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25" name="TextBox 3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26" name="TextBox 321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27" name="TextBox 322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28" name="TextBox 2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29" name="TextBox 3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30" name="TextBox 2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31" name="TextBox 3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32" name="TextBox 2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33" name="TextBox 3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34" name="TextBox 2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35" name="TextBox 3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36" name="TextBox 2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37" name="TextBox 3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38" name="TextBox 2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39" name="TextBox 3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40" name="TextBox 2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41" name="TextBox 3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42" name="TextBox 337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43" name="TextBox 338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44" name="TextBox 2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45" name="TextBox 3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46" name="TextBox 2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47" name="TextBox 3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48" name="TextBox 2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49" name="TextBox 3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50" name="TextBox 2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51" name="TextBox 3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52" name="TextBox 2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53" name="TextBox 3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54" name="TextBox 2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55" name="TextBox 3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56" name="TextBox 2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57" name="TextBox 3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58" name="TextBox 353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59" name="TextBox 354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60" name="TextBox 2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61" name="TextBox 3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62" name="TextBox 2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63" name="TextBox 3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64" name="TextBox 2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65" name="TextBox 3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66" name="TextBox 2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67" name="TextBox 3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68" name="TextBox 2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69" name="TextBox 3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70" name="TextBox 2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71" name="TextBox 3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72" name="TextBox 2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73" name="TextBox 3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74" name="TextBox 369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75" name="TextBox 37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76" name="TextBox 2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77" name="TextBox 3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78" name="TextBox 2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79" name="TextBox 3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80" name="TextBox 2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81" name="TextBox 3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82" name="TextBox 2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83" name="TextBox 3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84" name="TextBox 2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85" name="TextBox 3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86" name="TextBox 2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87" name="TextBox 3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88" name="TextBox 2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289" name="TextBox 3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90" name="TextBox 385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91" name="TextBox 386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92" name="TextBox 2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93" name="TextBox 3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94" name="TextBox 2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95" name="TextBox 3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96" name="TextBox 2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97" name="TextBox 3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98" name="TextBox 2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299" name="TextBox 3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00" name="TextBox 2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01" name="TextBox 3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02" name="TextBox 2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03" name="TextBox 3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04" name="TextBox 2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05" name="TextBox 3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06" name="TextBox 401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07" name="TextBox 402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08" name="TextBox 2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09" name="TextBox 3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10" name="TextBox 2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11" name="TextBox 3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12" name="TextBox 2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13" name="TextBox 3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14" name="TextBox 2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15" name="TextBox 3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16" name="TextBox 2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17" name="TextBox 3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18" name="TextBox 2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19" name="TextBox 3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20" name="TextBox 2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21" name="TextBox 3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22" name="TextBox 417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23" name="TextBox 418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24" name="TextBox 2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25" name="TextBox 3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26" name="TextBox 2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27" name="TextBox 3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28" name="TextBox 2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29" name="TextBox 3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30" name="TextBox 2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31" name="TextBox 3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32" name="TextBox 2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33" name="TextBox 3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34" name="TextBox 2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35" name="TextBox 3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36" name="TextBox 2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37" name="TextBox 3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38" name="TextBox 433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39" name="TextBox 434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40" name="TextBox 2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41" name="TextBox 3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42" name="TextBox 2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43" name="TextBox 3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44" name="TextBox 2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45" name="TextBox 3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46" name="TextBox 2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47" name="TextBox 3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48" name="TextBox 2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49" name="TextBox 3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50" name="TextBox 2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51" name="TextBox 3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52" name="TextBox 2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53" name="TextBox 3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54" name="TextBox 449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55" name="TextBox 45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56" name="TextBox 2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57" name="TextBox 3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58" name="TextBox 2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59" name="TextBox 3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60" name="TextBox 2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61" name="TextBox 3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62" name="TextBox 2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63" name="TextBox 3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64" name="TextBox 2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65" name="TextBox 3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66" name="TextBox 2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67" name="TextBox 3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68" name="TextBox 2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69" name="TextBox 3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70" name="TextBox 465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71" name="TextBox 466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72" name="TextBox 2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73" name="TextBox 3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74" name="TextBox 2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75" name="TextBox 3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76" name="TextBox 2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77" name="TextBox 3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78" name="TextBox 2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79" name="TextBox 3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80" name="TextBox 2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81" name="TextBox 3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82" name="TextBox 2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83" name="TextBox 3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84" name="TextBox 2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385" name="TextBox 3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86" name="TextBox 3937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87" name="TextBox 3938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88" name="TextBox 2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89" name="TextBox 3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90" name="TextBox 2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91" name="TextBox 3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92" name="TextBox 2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93" name="TextBox 3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94" name="TextBox 2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95" name="TextBox 3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96" name="TextBox 2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97" name="TextBox 3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98" name="TextBox 2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399" name="TextBox 3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00" name="TextBox 2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01" name="TextBox 3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02" name="TextBox 3953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03" name="TextBox 3954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04" name="TextBox 2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05" name="TextBox 3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06" name="TextBox 2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07" name="TextBox 3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08" name="TextBox 2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09" name="TextBox 3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10" name="TextBox 2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11" name="TextBox 3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12" name="TextBox 2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13" name="TextBox 3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14" name="TextBox 2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15" name="TextBox 3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16" name="TextBox 2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17" name="TextBox 3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18" name="TextBox 3969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19" name="TextBox 397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20" name="TextBox 2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21" name="TextBox 3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22" name="TextBox 2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23" name="TextBox 3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24" name="TextBox 2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25" name="TextBox 3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26" name="TextBox 2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27" name="TextBox 3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28" name="TextBox 2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29" name="TextBox 3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30" name="TextBox 2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31" name="TextBox 3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32" name="TextBox 2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33" name="TextBox 3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34" name="TextBox 3985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35" name="TextBox 3986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36" name="TextBox 2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37" name="TextBox 3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38" name="TextBox 2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39" name="TextBox 3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40" name="TextBox 2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41" name="TextBox 3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42" name="TextBox 2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43" name="TextBox 3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44" name="TextBox 2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45" name="TextBox 3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46" name="TextBox 2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47" name="TextBox 3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48" name="TextBox 2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49" name="TextBox 3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50" name="TextBox 4001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51" name="TextBox 4002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52" name="TextBox 2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53" name="TextBox 3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54" name="TextBox 2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55" name="TextBox 3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56" name="TextBox 2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57" name="TextBox 3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58" name="TextBox 2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59" name="TextBox 3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60" name="TextBox 2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61" name="TextBox 3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62" name="TextBox 2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63" name="TextBox 3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64" name="TextBox 2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65" name="TextBox 3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66" name="TextBox 4017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67" name="TextBox 4018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68" name="TextBox 2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69" name="TextBox 3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70" name="TextBox 2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71" name="TextBox 3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72" name="TextBox 2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73" name="TextBox 3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74" name="TextBox 2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75" name="TextBox 3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76" name="TextBox 2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77" name="TextBox 3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78" name="TextBox 2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79" name="TextBox 3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80" name="TextBox 2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481" name="TextBox 3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82" name="TextBox 4033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83" name="TextBox 4034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84" name="TextBox 2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85" name="TextBox 3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86" name="TextBox 2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87" name="TextBox 3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88" name="TextBox 2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89" name="TextBox 3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90" name="TextBox 2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91" name="TextBox 3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92" name="TextBox 2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93" name="TextBox 3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94" name="TextBox 2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95" name="TextBox 3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96" name="TextBox 2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97" name="TextBox 3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98" name="TextBox 4049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499" name="TextBox 405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00" name="TextBox 2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01" name="TextBox 3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02" name="TextBox 2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03" name="TextBox 3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04" name="TextBox 2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05" name="TextBox 3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06" name="TextBox 2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07" name="TextBox 3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08" name="TextBox 2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09" name="TextBox 3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10" name="TextBox 2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11" name="TextBox 3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12" name="TextBox 2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13" name="TextBox 3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14" name="TextBox 4065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15" name="TextBox 4066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16" name="TextBox 2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17" name="TextBox 3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18" name="TextBox 2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19" name="TextBox 3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20" name="TextBox 2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21" name="TextBox 3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22" name="TextBox 2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23" name="TextBox 3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24" name="TextBox 2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25" name="TextBox 3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26" name="TextBox 2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27" name="TextBox 3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28" name="TextBox 2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29" name="TextBox 3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30" name="TextBox 4081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31" name="TextBox 4082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32" name="TextBox 2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33" name="TextBox 3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34" name="TextBox 2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35" name="TextBox 3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36" name="TextBox 2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37" name="TextBox 3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38" name="TextBox 2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39" name="TextBox 3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40" name="TextBox 2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41" name="TextBox 3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42" name="TextBox 2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43" name="TextBox 3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44" name="TextBox 2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45" name="TextBox 3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46" name="TextBox 4097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47" name="TextBox 4098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48" name="TextBox 2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49" name="TextBox 3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50" name="TextBox 2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51" name="TextBox 3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52" name="TextBox 2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53" name="TextBox 3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54" name="TextBox 2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55" name="TextBox 3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56" name="TextBox 2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57" name="TextBox 3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58" name="TextBox 2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59" name="TextBox 3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60" name="TextBox 2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9074"/>
    <xdr:sp macro="" textlink="">
      <xdr:nvSpPr>
        <xdr:cNvPr id="561" name="TextBox 3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9525000" y="46377225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62" name="TextBox 4113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63" name="TextBox 4114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64" name="TextBox 2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65" name="TextBox 3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66" name="TextBox 2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67" name="TextBox 3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68" name="TextBox 2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69" name="TextBox 3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70" name="TextBox 2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71" name="TextBox 3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72" name="TextBox 2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73" name="TextBox 3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74" name="TextBox 2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75" name="TextBox 3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76" name="TextBox 2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310</xdr:row>
      <xdr:rowOff>0</xdr:rowOff>
    </xdr:from>
    <xdr:ext cx="194454" cy="288730"/>
    <xdr:sp macro="" textlink="">
      <xdr:nvSpPr>
        <xdr:cNvPr id="577" name="TextBox 3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9525000" y="46377225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78" name="TextBox 9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79" name="TextBox 9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80" name="TextBox 2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81" name="TextBox 3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82" name="TextBox 2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83" name="TextBox 3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84" name="TextBox 2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85" name="TextBox 3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86" name="TextBox 2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87" name="TextBox 3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88" name="TextBox 2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89" name="TextBox 3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90" name="TextBox 2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91" name="TextBox 3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92" name="TextBox 2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93" name="TextBox 3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94" name="TextBox 11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95" name="TextBox 11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96" name="TextBox 2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97" name="TextBox 3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98" name="TextBox 2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599" name="TextBox 3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00" name="TextBox 2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01" name="TextBox 3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02" name="TextBox 2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03" name="TextBox 3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04" name="TextBox 2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05" name="TextBox 3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06" name="TextBox 2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07" name="TextBox 3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08" name="TextBox 2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09" name="TextBox 3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10" name="TextBox 12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11" name="TextBox 13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12" name="TextBox 2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13" name="TextBox 3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14" name="TextBox 2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15" name="TextBox 3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16" name="TextBox 2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17" name="TextBox 3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18" name="TextBox 2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19" name="TextBox 3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20" name="TextBox 2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21" name="TextBox 3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22" name="TextBox 2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23" name="TextBox 3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24" name="TextBox 2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25" name="TextBox 3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26" name="TextBox 14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27" name="TextBox 14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28" name="TextBox 2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29" name="TextBox 3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30" name="TextBox 2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31" name="TextBox 3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32" name="TextBox 2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33" name="TextBox 3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34" name="TextBox 2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35" name="TextBox 3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36" name="TextBox 2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37" name="TextBox 3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38" name="TextBox 2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39" name="TextBox 3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40" name="TextBox 2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41" name="TextBox 3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42" name="TextBox 16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43" name="TextBox 16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44" name="TextBox 2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45" name="TextBox 3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46" name="TextBox 2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47" name="TextBox 3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48" name="TextBox 2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49" name="TextBox 3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50" name="TextBox 2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51" name="TextBox 3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52" name="TextBox 2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53" name="TextBox 3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54" name="TextBox 2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55" name="TextBox 3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56" name="TextBox 2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57" name="TextBox 3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58" name="TextBox 17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59" name="TextBox 17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60" name="TextBox 2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61" name="TextBox 3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62" name="TextBox 2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63" name="TextBox 3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64" name="TextBox 2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65" name="TextBox 3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66" name="TextBox 2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67" name="TextBox 3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68" name="TextBox 2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69" name="TextBox 3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70" name="TextBox 2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71" name="TextBox 3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72" name="TextBox 2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673" name="TextBox 3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74" name="TextBox 19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75" name="TextBox 19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76" name="TextBox 2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77" name="TextBox 3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78" name="TextBox 2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79" name="TextBox 3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80" name="TextBox 2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81" name="TextBox 3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82" name="TextBox 2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83" name="TextBox 3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84" name="TextBox 2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85" name="TextBox 3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86" name="TextBox 2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87" name="TextBox 3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88" name="TextBox 2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89" name="TextBox 3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90" name="TextBox 20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91" name="TextBox 21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92" name="TextBox 2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93" name="TextBox 3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94" name="TextBox 2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95" name="TextBox 3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96" name="TextBox 2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97" name="TextBox 3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98" name="TextBox 2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699" name="TextBox 3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00" name="TextBox 2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01" name="TextBox 3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02" name="TextBox 2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03" name="TextBox 3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04" name="TextBox 2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05" name="TextBox 3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06" name="TextBox 22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07" name="TextBox 22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08" name="TextBox 2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09" name="TextBox 3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10" name="TextBox 2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11" name="TextBox 3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12" name="TextBox 2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13" name="TextBox 3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14" name="TextBox 2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15" name="TextBox 3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16" name="TextBox 2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17" name="TextBox 3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18" name="TextBox 2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19" name="TextBox 3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20" name="TextBox 2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21" name="TextBox 3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22" name="TextBox 24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23" name="TextBox 24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24" name="TextBox 2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25" name="TextBox 3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26" name="TextBox 2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27" name="TextBox 3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28" name="TextBox 2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29" name="TextBox 3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30" name="TextBox 2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31" name="TextBox 3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32" name="TextBox 2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33" name="TextBox 3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34" name="TextBox 2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35" name="TextBox 3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36" name="TextBox 2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37" name="TextBox 3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38" name="TextBox 25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39" name="TextBox 25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40" name="TextBox 2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41" name="TextBox 3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42" name="TextBox 2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43" name="TextBox 3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44" name="TextBox 2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45" name="TextBox 3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46" name="TextBox 2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47" name="TextBox 3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48" name="TextBox 2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49" name="TextBox 3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50" name="TextBox 2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51" name="TextBox 3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52" name="TextBox 2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53" name="TextBox 3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54" name="TextBox 27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55" name="TextBox 27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56" name="TextBox 2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57" name="TextBox 3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58" name="TextBox 2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59" name="TextBox 3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60" name="TextBox 2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61" name="TextBox 3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62" name="TextBox 2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63" name="TextBox 3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64" name="TextBox 2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65" name="TextBox 3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66" name="TextBox 2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67" name="TextBox 3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68" name="TextBox 2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769" name="TextBox 3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70" name="TextBox 28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71" name="TextBox 29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72" name="TextBox 2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73" name="TextBox 3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74" name="TextBox 2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75" name="TextBox 3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76" name="TextBox 2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77" name="TextBox 3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78" name="TextBox 2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79" name="TextBox 3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80" name="TextBox 2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81" name="TextBox 3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82" name="TextBox 2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83" name="TextBox 3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84" name="TextBox 2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85" name="TextBox 3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86" name="TextBox 30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87" name="TextBox 30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88" name="TextBox 2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89" name="TextBox 3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90" name="TextBox 2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91" name="TextBox 3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92" name="TextBox 2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93" name="TextBox 3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94" name="TextBox 2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95" name="TextBox 3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96" name="TextBox 2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97" name="TextBox 3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98" name="TextBox 2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799" name="TextBox 3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00" name="TextBox 2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01" name="TextBox 3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02" name="TextBox 32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03" name="TextBox 32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04" name="TextBox 2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05" name="TextBox 3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06" name="TextBox 2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07" name="TextBox 3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08" name="TextBox 2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09" name="TextBox 3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10" name="TextBox 2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11" name="TextBox 3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12" name="TextBox 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13" name="TextBox 3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14" name="TextBox 2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15" name="TextBox 3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16" name="TextBox 2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17" name="TextBox 3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18" name="TextBox 33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19" name="TextBox 33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20" name="TextBox 2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21" name="TextBox 3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22" name="TextBox 2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23" name="TextBox 3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24" name="TextBox 2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25" name="TextBox 3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26" name="TextBox 2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27" name="TextBox 3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28" name="TextBox 2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29" name="TextBox 3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30" name="TextBox 2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31" name="TextBox 3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32" name="TextBox 2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33" name="TextBox 3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34" name="TextBox 35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35" name="TextBox 35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36" name="TextBox 2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37" name="TextBox 3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38" name="TextBox 2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39" name="TextBox 3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40" name="TextBox 2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41" name="TextBox 3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42" name="TextBox 2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43" name="TextBox 3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44" name="TextBox 2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45" name="TextBox 3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46" name="TextBox 2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47" name="TextBox 3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48" name="TextBox 2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49" name="TextBox 3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50" name="TextBox 36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51" name="TextBox 37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52" name="TextBox 2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53" name="TextBox 3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54" name="TextBox 2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55" name="TextBox 3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56" name="TextBox 2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57" name="TextBox 3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58" name="TextBox 2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59" name="TextBox 3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60" name="TextBox 2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61" name="TextBox 3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62" name="TextBox 2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63" name="TextBox 3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64" name="TextBox 2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65" name="TextBox 3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66" name="TextBox 38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67" name="TextBox 38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68" name="TextBox 2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69" name="TextBox 3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70" name="TextBox 2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71" name="TextBox 3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72" name="TextBox 2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73" name="TextBox 3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74" name="TextBox 2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75" name="TextBox 3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76" name="TextBox 2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77" name="TextBox 3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78" name="TextBox 2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79" name="TextBox 3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80" name="TextBox 2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81" name="TextBox 3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82" name="TextBox 40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83" name="TextBox 40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84" name="TextBox 2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85" name="TextBox 3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86" name="TextBox 2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87" name="TextBox 3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88" name="TextBox 2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89" name="TextBox 3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90" name="TextBox 2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91" name="TextBox 3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92" name="TextBox 2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93" name="TextBox 3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94" name="TextBox 2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95" name="TextBox 3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96" name="TextBox 2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897" name="TextBox 3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98" name="TextBox 41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899" name="TextBox 41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00" name="TextBox 2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01" name="TextBox 3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02" name="TextBox 2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03" name="TextBox 3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04" name="TextBox 2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05" name="TextBox 3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06" name="TextBox 2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07" name="TextBox 3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08" name="TextBox 2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09" name="TextBox 3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10" name="TextBox 2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11" name="TextBox 3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12" name="TextBox 2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13" name="TextBox 3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14" name="TextBox 43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15" name="TextBox 43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16" name="TextBox 2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17" name="TextBox 3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18" name="TextBox 2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19" name="TextBox 3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20" name="TextBox 2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21" name="TextBox 3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22" name="TextBox 2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23" name="TextBox 3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24" name="TextBox 2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25" name="TextBox 3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26" name="TextBox 2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27" name="TextBox 3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28" name="TextBox 2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29" name="TextBox 3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30" name="TextBox 44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31" name="TextBox 45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32" name="TextBox 2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33" name="TextBox 3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34" name="TextBox 2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35" name="TextBox 3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36" name="TextBox 2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37" name="TextBox 3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38" name="TextBox 2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39" name="TextBox 3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40" name="TextBox 2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41" name="TextBox 3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42" name="TextBox 2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43" name="TextBox 3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44" name="TextBox 2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45" name="TextBox 3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46" name="TextBox 46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47" name="TextBox 46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48" name="TextBox 2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49" name="TextBox 3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50" name="TextBox 2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51" name="TextBox 3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52" name="TextBox 2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53" name="TextBox 3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54" name="TextBox 2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55" name="TextBox 3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56" name="TextBox 2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57" name="TextBox 3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58" name="TextBox 2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59" name="TextBox 3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60" name="TextBox 2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61" name="TextBox 3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62" name="TextBox 3937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63" name="TextBox 3938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64" name="TextBox 2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65" name="TextBox 3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66" name="TextBox 2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67" name="TextBox 3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68" name="TextBox 2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69" name="TextBox 3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70" name="TextBox 2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71" name="TextBox 3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72" name="TextBox 2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73" name="TextBox 3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74" name="TextBox 2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75" name="TextBox 3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76" name="TextBox 2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77" name="TextBox 3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78" name="TextBox 3953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79" name="TextBox 3954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80" name="TextBox 2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81" name="TextBox 3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82" name="TextBox 2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83" name="TextBox 3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84" name="TextBox 2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85" name="TextBox 3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86" name="TextBox 2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87" name="TextBox 3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88" name="TextBox 2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89" name="TextBox 3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90" name="TextBox 2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91" name="TextBox 3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92" name="TextBox 2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993" name="TextBox 3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94" name="TextBox 3969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95" name="TextBox 397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96" name="TextBox 2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97" name="TextBox 3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98" name="TextBox 2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999" name="TextBox 3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00" name="TextBox 2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01" name="TextBox 3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02" name="TextBox 2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03" name="TextBox 3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04" name="TextBox 2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05" name="TextBox 3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06" name="TextBox 2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07" name="TextBox 3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08" name="TextBox 2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09" name="TextBox 3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10" name="TextBox 3985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11" name="TextBox 3986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12" name="TextBox 2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13" name="TextBox 3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14" name="TextBox 2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15" name="TextBox 3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16" name="TextBox 2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17" name="TextBox 3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18" name="TextBox 2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19" name="TextBox 3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20" name="TextBox 2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21" name="TextBox 3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22" name="TextBox 2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23" name="TextBox 3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24" name="TextBox 2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25" name="Text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26" name="TextBox 400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27" name="TextBox 4002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28" name="TextBox 2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29" name="TextBox 3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30" name="TextBox 2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31" name="TextBox 3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32" name="TextBox 2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33" name="TextBox 3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34" name="TextBox 2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35" name="TextBox 3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36" name="TextBox 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37" name="TextBox 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38" name="TextBox 2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39" name="TextBox 3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40" name="TextBox 2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41" name="TextBox 3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42" name="TextBox 4017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43" name="TextBox 4018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44" name="TextBox 2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45" name="TextBox 3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46" name="TextBox 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47" name="TextBox 3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48" name="TextBox 2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49" name="TextBox 3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50" name="TextBox 2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51" name="TextBox 3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52" name="TextBox 2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53" name="TextBox 3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54" name="TextBox 2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55" name="TextBox 3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56" name="TextBox 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57" name="TextBox 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58" name="TextBox 4033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59" name="TextBox 4034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60" name="TextBox 2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61" name="TextBox 3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62" name="TextBox 2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63" name="TextBox 3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64" name="TextBox 2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65" name="TextBox 3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66" name="TextBox 2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67" name="TextBox 3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68" name="TextBox 2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69" name="TextBox 3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70" name="TextBox 2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71" name="TextBox 3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72" name="TextBox 2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73" name="TextBox 3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74" name="TextBox 4049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75" name="TextBox 405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76" name="TextBox 2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77" name="TextBox 3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78" name="TextBox 2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79" name="TextBox 3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80" name="TextBox 2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81" name="TextBox 3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82" name="TextBox 2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83" name="TextBox 3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84" name="TextBox 2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85" name="TextBox 3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86" name="TextBox 2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87" name="TextBox 3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88" name="TextBox 2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089" name="TextBox 3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90" name="TextBox 4065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91" name="TextBox 4066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92" name="TextBox 2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93" name="TextBox 3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94" name="TextBox 2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95" name="TextBox 3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96" name="TextBox 2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97" name="TextBox 3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98" name="TextBox 2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099" name="TextBox 3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00" name="TextBox 2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01" name="TextBox 3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02" name="TextBox 2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03" name="TextBox 3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04" name="TextBox 2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05" name="TextBox 3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06" name="TextBox 4081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07" name="TextBox 4082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08" name="TextBox 2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09" name="TextBox 3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10" name="TextBox 2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11" name="TextBox 3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12" name="TextBox 2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13" name="TextBox 3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14" name="TextBox 2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15" name="TextBox 3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16" name="TextBox 2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17" name="TextBox 3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18" name="TextBox 2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19" name="TextBox 3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20" name="TextBox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21" name="TextBox 3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22" name="TextBox 4097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23" name="TextBox 4098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24" name="TextBox 2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25" name="TextBox 3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26" name="TextBox 2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27" name="TextBox 3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28" name="TextBox 2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29" name="TextBox 3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30" name="TextBox 2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31" name="TextBox 3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32" name="TextBox 2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33" name="TextBox 3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34" name="TextBox 2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35" name="TextBox 3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36" name="TextBox 2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9074"/>
    <xdr:sp macro="" textlink="">
      <xdr:nvSpPr>
        <xdr:cNvPr id="1137" name="TextBox 3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/>
      </xdr:nvSpPr>
      <xdr:spPr>
        <a:xfrm>
          <a:off x="9629775" y="239801400"/>
          <a:ext cx="194454" cy="2890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38" name="TextBox 4113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39" name="TextBox 4114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40" name="TextBox 2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41" name="TextBox 3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42" name="TextBox 2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43" name="TextBox 3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44" name="TextBox 2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45" name="TextBox 3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46" name="TextBox 2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47" name="TextBox 3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48" name="TextBox 2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49" name="TextBox 3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50" name="TextBox 2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51" name="TextBox 3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52" name="TextBox 2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311</xdr:row>
      <xdr:rowOff>0</xdr:rowOff>
    </xdr:from>
    <xdr:ext cx="194454" cy="288730"/>
    <xdr:sp macro="" textlink="">
      <xdr:nvSpPr>
        <xdr:cNvPr id="1153" name="TextBox 3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/>
      </xdr:nvSpPr>
      <xdr:spPr>
        <a:xfrm>
          <a:off x="9629775" y="239801400"/>
          <a:ext cx="194454" cy="288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W326"/>
  <sheetViews>
    <sheetView tabSelected="1" view="pageBreakPreview" zoomScale="90" zoomScaleNormal="90" zoomScaleSheetLayoutView="90" workbookViewId="0">
      <selection activeCell="C307" sqref="C307"/>
    </sheetView>
  </sheetViews>
  <sheetFormatPr defaultColWidth="9" defaultRowHeight="21" customHeight="1" x14ac:dyDescent="0.4"/>
  <cols>
    <col min="1" max="1" width="4.375" style="18" customWidth="1"/>
    <col min="2" max="2" width="5.375" style="18" customWidth="1"/>
    <col min="3" max="3" width="49.125" style="18" customWidth="1"/>
    <col min="4" max="4" width="9" style="18" customWidth="1"/>
    <col min="5" max="5" width="5.625" style="18" customWidth="1"/>
    <col min="6" max="6" width="10.25" style="18" customWidth="1"/>
    <col min="7" max="8" width="10.625" style="18" customWidth="1"/>
    <col min="9" max="9" width="10.875" style="18" customWidth="1"/>
    <col min="10" max="10" width="12" style="18" customWidth="1"/>
    <col min="11" max="11" width="8.375" style="18" customWidth="1"/>
    <col min="12" max="12" width="22" style="18" customWidth="1"/>
    <col min="13" max="32" width="9.125" style="18" customWidth="1"/>
    <col min="33" max="16384" width="9" style="18"/>
  </cols>
  <sheetData>
    <row r="1" spans="1:40" s="26" customFormat="1" ht="21.75" customHeight="1" x14ac:dyDescent="0.55000000000000004">
      <c r="A1" s="363" t="s">
        <v>289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25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40" s="29" customFormat="1" ht="21.75" customHeight="1" x14ac:dyDescent="0.5">
      <c r="A2" s="27" t="s">
        <v>234</v>
      </c>
      <c r="B2" s="27"/>
      <c r="C2" s="27"/>
      <c r="D2" s="28"/>
      <c r="F2" s="30" t="s">
        <v>236</v>
      </c>
      <c r="I2" s="372"/>
      <c r="J2" s="372"/>
      <c r="K2" s="372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</row>
    <row r="3" spans="1:40" s="29" customFormat="1" ht="21.75" customHeight="1" x14ac:dyDescent="0.5">
      <c r="A3" s="27"/>
      <c r="B3" s="27" t="s">
        <v>235</v>
      </c>
      <c r="C3" s="27"/>
      <c r="D3" s="32"/>
      <c r="F3" s="33"/>
      <c r="G3" s="33"/>
      <c r="H3" s="30"/>
      <c r="I3" s="30"/>
      <c r="J3" s="30"/>
      <c r="K3" s="30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</row>
    <row r="4" spans="1:40" s="26" customFormat="1" ht="21.75" customHeight="1" x14ac:dyDescent="0.5">
      <c r="A4" s="34" t="s">
        <v>176</v>
      </c>
      <c r="B4" s="35"/>
      <c r="C4" s="34"/>
      <c r="E4" s="34" t="s">
        <v>237</v>
      </c>
      <c r="F4" s="36"/>
      <c r="I4" s="37"/>
      <c r="J4" s="37" t="s">
        <v>233</v>
      </c>
      <c r="K4" s="38"/>
      <c r="L4" s="39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40" s="26" customFormat="1" ht="21" customHeight="1" x14ac:dyDescent="0.55000000000000004">
      <c r="A5" s="368" t="s">
        <v>0</v>
      </c>
      <c r="B5" s="366" t="s">
        <v>1</v>
      </c>
      <c r="C5" s="366"/>
      <c r="D5" s="368" t="s">
        <v>2</v>
      </c>
      <c r="E5" s="370" t="s">
        <v>3</v>
      </c>
      <c r="F5" s="364" t="s">
        <v>10</v>
      </c>
      <c r="G5" s="365"/>
      <c r="H5" s="364" t="s">
        <v>4</v>
      </c>
      <c r="I5" s="365"/>
      <c r="J5" s="40" t="s">
        <v>5</v>
      </c>
      <c r="K5" s="370" t="s">
        <v>6</v>
      </c>
      <c r="L5" s="25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40" s="45" customFormat="1" ht="21" customHeight="1" x14ac:dyDescent="0.55000000000000004">
      <c r="A6" s="369"/>
      <c r="B6" s="367"/>
      <c r="C6" s="367"/>
      <c r="D6" s="369"/>
      <c r="E6" s="371"/>
      <c r="F6" s="41" t="s">
        <v>7</v>
      </c>
      <c r="G6" s="41" t="s">
        <v>8</v>
      </c>
      <c r="H6" s="41" t="s">
        <v>7</v>
      </c>
      <c r="I6" s="41" t="s">
        <v>8</v>
      </c>
      <c r="J6" s="42" t="s">
        <v>9</v>
      </c>
      <c r="K6" s="371"/>
      <c r="L6" s="43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</row>
    <row r="7" spans="1:40" s="26" customFormat="1" ht="21.75" customHeight="1" x14ac:dyDescent="0.5">
      <c r="A7" s="46" t="s">
        <v>11</v>
      </c>
      <c r="B7" s="4" t="s">
        <v>288</v>
      </c>
      <c r="C7" s="1"/>
      <c r="D7" s="47"/>
      <c r="E7" s="40"/>
      <c r="F7" s="47"/>
      <c r="G7" s="47"/>
      <c r="H7" s="47"/>
      <c r="I7" s="47"/>
      <c r="J7" s="47"/>
      <c r="K7" s="48" t="s">
        <v>12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40" s="26" customFormat="1" ht="21.75" customHeight="1" x14ac:dyDescent="0.5">
      <c r="A8" s="49"/>
      <c r="B8" s="5" t="s">
        <v>238</v>
      </c>
      <c r="C8" s="1"/>
      <c r="D8" s="50"/>
      <c r="E8" s="49"/>
      <c r="F8" s="50"/>
      <c r="G8" s="50"/>
      <c r="H8" s="50"/>
      <c r="I8" s="50"/>
      <c r="J8" s="50"/>
      <c r="K8" s="5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40" s="59" customFormat="1" ht="21.75" customHeight="1" x14ac:dyDescent="0.5">
      <c r="A9" s="52"/>
      <c r="B9" s="53" t="s">
        <v>13</v>
      </c>
      <c r="C9" s="54" t="s">
        <v>14</v>
      </c>
      <c r="D9" s="55"/>
      <c r="E9" s="56"/>
      <c r="F9" s="55"/>
      <c r="G9" s="55"/>
      <c r="H9" s="55"/>
      <c r="I9" s="55"/>
      <c r="J9" s="57"/>
      <c r="K9" s="55"/>
      <c r="L9" s="58"/>
      <c r="N9" s="59">
        <v>0</v>
      </c>
    </row>
    <row r="10" spans="1:40" s="59" customFormat="1" ht="21.75" customHeight="1" x14ac:dyDescent="0.5">
      <c r="A10" s="52"/>
      <c r="B10" s="60" t="s">
        <v>15</v>
      </c>
      <c r="C10" s="6" t="s">
        <v>274</v>
      </c>
      <c r="D10" s="61">
        <v>543</v>
      </c>
      <c r="E10" s="7" t="s">
        <v>16</v>
      </c>
      <c r="F10" s="55">
        <v>0</v>
      </c>
      <c r="G10" s="55">
        <f>+D10*F10</f>
        <v>0</v>
      </c>
      <c r="H10" s="55">
        <v>25</v>
      </c>
      <c r="I10" s="55">
        <f t="shared" ref="I10" si="0">ROUNDDOWN(SUM(D10*H10),2)</f>
        <v>13575</v>
      </c>
      <c r="J10" s="55">
        <f>IF(D10&gt;0,SUM(G10,I10)," ")</f>
        <v>13575</v>
      </c>
      <c r="K10" s="57"/>
      <c r="L10" s="58"/>
    </row>
    <row r="11" spans="1:40" s="2" customFormat="1" ht="21.75" customHeight="1" x14ac:dyDescent="0.5">
      <c r="A11" s="49"/>
      <c r="B11" s="60" t="s">
        <v>15</v>
      </c>
      <c r="C11" s="62" t="s">
        <v>153</v>
      </c>
      <c r="D11" s="63">
        <v>543</v>
      </c>
      <c r="E11" s="7" t="s">
        <v>16</v>
      </c>
      <c r="F11" s="64">
        <v>0</v>
      </c>
      <c r="G11" s="64">
        <f>+D11*F11</f>
        <v>0</v>
      </c>
      <c r="H11" s="64">
        <v>60</v>
      </c>
      <c r="I11" s="65">
        <f t="shared" ref="I11" si="1">ROUNDDOWN(SUM(D11*H11),2)</f>
        <v>32580</v>
      </c>
      <c r="J11" s="65">
        <f>IF(D11&gt;0,SUM(G11,I11)," ")</f>
        <v>32580</v>
      </c>
      <c r="K11" s="66"/>
      <c r="L11" s="67"/>
    </row>
    <row r="12" spans="1:40" s="73" customFormat="1" ht="21.75" customHeight="1" x14ac:dyDescent="0.5">
      <c r="A12" s="68"/>
      <c r="B12" s="69" t="s">
        <v>18</v>
      </c>
      <c r="C12" s="6" t="s">
        <v>142</v>
      </c>
      <c r="D12" s="70"/>
      <c r="E12" s="68"/>
      <c r="F12" s="71"/>
      <c r="G12" s="71"/>
      <c r="H12" s="71"/>
      <c r="I12" s="71"/>
      <c r="J12" s="71"/>
      <c r="K12" s="72"/>
    </row>
    <row r="13" spans="1:40" s="73" customFormat="1" ht="21.75" customHeight="1" x14ac:dyDescent="0.5">
      <c r="A13" s="68"/>
      <c r="B13" s="69"/>
      <c r="C13" s="6" t="s">
        <v>177</v>
      </c>
      <c r="D13" s="70"/>
      <c r="E13" s="68"/>
      <c r="F13" s="71"/>
      <c r="G13" s="71"/>
      <c r="H13" s="71"/>
      <c r="I13" s="71"/>
      <c r="J13" s="71"/>
      <c r="K13" s="72"/>
    </row>
    <row r="14" spans="1:40" s="73" customFormat="1" ht="21.75" customHeight="1" x14ac:dyDescent="0.5">
      <c r="A14" s="68"/>
      <c r="B14" s="69"/>
      <c r="C14" s="6" t="s">
        <v>143</v>
      </c>
      <c r="D14" s="74">
        <v>634</v>
      </c>
      <c r="E14" s="7" t="s">
        <v>16</v>
      </c>
      <c r="F14" s="75">
        <v>800</v>
      </c>
      <c r="G14" s="75">
        <f>F14*D14</f>
        <v>507200</v>
      </c>
      <c r="H14" s="75">
        <v>70</v>
      </c>
      <c r="I14" s="75">
        <f>H14*D14</f>
        <v>44380</v>
      </c>
      <c r="J14" s="75">
        <f>I14+G14</f>
        <v>551580</v>
      </c>
      <c r="K14" s="72"/>
    </row>
    <row r="15" spans="1:40" s="73" customFormat="1" ht="21.75" customHeight="1" x14ac:dyDescent="0.5">
      <c r="A15" s="68"/>
      <c r="B15" s="69" t="s">
        <v>18</v>
      </c>
      <c r="C15" s="6" t="s">
        <v>152</v>
      </c>
      <c r="D15" s="76"/>
      <c r="E15" s="68"/>
      <c r="F15" s="71"/>
      <c r="G15" s="71"/>
      <c r="H15" s="71"/>
      <c r="I15" s="71"/>
      <c r="J15" s="71"/>
      <c r="K15" s="72"/>
    </row>
    <row r="16" spans="1:40" s="73" customFormat="1" ht="21.75" customHeight="1" x14ac:dyDescent="0.5">
      <c r="A16" s="68"/>
      <c r="B16" s="77"/>
      <c r="C16" s="6" t="s">
        <v>79</v>
      </c>
      <c r="D16" s="76">
        <v>36</v>
      </c>
      <c r="E16" s="68" t="s">
        <v>21</v>
      </c>
      <c r="F16" s="71">
        <v>257</v>
      </c>
      <c r="G16" s="71">
        <f>IF(F16=" "," ",IF(F16="-","-",D16*F16))</f>
        <v>9252</v>
      </c>
      <c r="H16" s="71">
        <v>50</v>
      </c>
      <c r="I16" s="71">
        <f>IF(H16=" "," ",IF(H16="-","-",D16*H16))</f>
        <v>1800</v>
      </c>
      <c r="J16" s="71">
        <f>IF(D16&gt;0,SUM(G16,I16)," ")</f>
        <v>11052</v>
      </c>
      <c r="K16" s="72"/>
    </row>
    <row r="17" spans="1:30" s="59" customFormat="1" ht="21.75" x14ac:dyDescent="0.5">
      <c r="A17" s="52"/>
      <c r="B17" s="60" t="s">
        <v>15</v>
      </c>
      <c r="C17" s="6" t="s">
        <v>191</v>
      </c>
      <c r="D17" s="78"/>
      <c r="E17" s="79"/>
      <c r="F17" s="56"/>
      <c r="G17" s="56"/>
      <c r="H17" s="56"/>
      <c r="I17" s="56"/>
      <c r="J17" s="56"/>
      <c r="K17" s="80"/>
    </row>
    <row r="18" spans="1:30" s="59" customFormat="1" ht="21.75" x14ac:dyDescent="0.5">
      <c r="A18" s="52"/>
      <c r="B18" s="6"/>
      <c r="C18" s="6" t="s">
        <v>192</v>
      </c>
      <c r="D18" s="63">
        <v>26</v>
      </c>
      <c r="E18" s="7" t="s">
        <v>21</v>
      </c>
      <c r="F18" s="56">
        <v>257</v>
      </c>
      <c r="G18" s="56">
        <f t="shared" ref="G18" si="2">ROUNDDOWN(SUM(F18*D18),2)</f>
        <v>6682</v>
      </c>
      <c r="H18" s="56">
        <v>50</v>
      </c>
      <c r="I18" s="81">
        <f t="shared" ref="I18" si="3">ROUNDDOWN(SUM(D18*H18),2)</f>
        <v>1300</v>
      </c>
      <c r="J18" s="81">
        <f t="shared" ref="J18" si="4">IF(D18&gt;0,SUM(G18,I18)," ")</f>
        <v>7982</v>
      </c>
      <c r="K18" s="80"/>
    </row>
    <row r="19" spans="1:30" s="59" customFormat="1" ht="21.75" customHeight="1" x14ac:dyDescent="0.5">
      <c r="A19" s="52"/>
      <c r="B19" s="60" t="s">
        <v>15</v>
      </c>
      <c r="C19" s="22" t="s">
        <v>151</v>
      </c>
      <c r="D19" s="55"/>
      <c r="E19" s="82"/>
      <c r="F19" s="55"/>
      <c r="G19" s="55"/>
      <c r="H19" s="55"/>
      <c r="I19" s="55"/>
      <c r="J19" s="57"/>
      <c r="K19" s="55"/>
    </row>
    <row r="20" spans="1:30" s="87" customFormat="1" ht="21.75" customHeight="1" x14ac:dyDescent="0.5">
      <c r="A20" s="83"/>
      <c r="B20" s="84" t="s">
        <v>15</v>
      </c>
      <c r="C20" s="22" t="s">
        <v>144</v>
      </c>
      <c r="D20" s="85"/>
      <c r="E20" s="83"/>
      <c r="F20" s="85"/>
      <c r="G20" s="85"/>
      <c r="H20" s="85"/>
      <c r="I20" s="85"/>
      <c r="J20" s="85"/>
      <c r="K20" s="86"/>
    </row>
    <row r="21" spans="1:30" s="6" customFormat="1" ht="21.75" customHeight="1" x14ac:dyDescent="0.5">
      <c r="A21" s="88"/>
      <c r="B21" s="60"/>
      <c r="C21" s="6" t="s">
        <v>145</v>
      </c>
      <c r="D21" s="63">
        <v>104</v>
      </c>
      <c r="E21" s="7" t="s">
        <v>19</v>
      </c>
      <c r="F21" s="85">
        <v>576.73</v>
      </c>
      <c r="G21" s="89">
        <f>ROUNDDOWN(SUM(F21*D21),2)</f>
        <v>59979.92</v>
      </c>
      <c r="H21" s="85">
        <v>0</v>
      </c>
      <c r="I21" s="89">
        <f>ROUNDDOWN(SUM(D21*H21),2)</f>
        <v>0</v>
      </c>
      <c r="J21" s="89">
        <f>IF(D21&gt;0,SUM(G21,I21)," ")</f>
        <v>59979.92</v>
      </c>
      <c r="K21" s="7"/>
    </row>
    <row r="22" spans="1:30" s="87" customFormat="1" ht="21.75" customHeight="1" x14ac:dyDescent="0.5">
      <c r="A22" s="83"/>
      <c r="B22" s="84" t="s">
        <v>15</v>
      </c>
      <c r="C22" s="22" t="s">
        <v>290</v>
      </c>
      <c r="D22" s="85"/>
      <c r="E22" s="83"/>
      <c r="F22" s="85"/>
      <c r="G22" s="85"/>
      <c r="H22" s="85"/>
      <c r="I22" s="85"/>
      <c r="J22" s="85"/>
      <c r="K22" s="86"/>
    </row>
    <row r="23" spans="1:30" s="6" customFormat="1" ht="21.75" customHeight="1" x14ac:dyDescent="0.5">
      <c r="A23" s="88"/>
      <c r="B23" s="60"/>
      <c r="C23" s="6" t="s">
        <v>146</v>
      </c>
      <c r="D23" s="63">
        <v>89</v>
      </c>
      <c r="E23" s="7" t="s">
        <v>19</v>
      </c>
      <c r="F23" s="85">
        <v>844.67</v>
      </c>
      <c r="G23" s="89">
        <f>ROUNDDOWN(SUM(F23*D23),2)</f>
        <v>75175.63</v>
      </c>
      <c r="H23" s="85">
        <v>0</v>
      </c>
      <c r="I23" s="89">
        <f>ROUNDDOWN(SUM(D23*H23),2)</f>
        <v>0</v>
      </c>
      <c r="J23" s="89">
        <f>IF(D23&gt;0,SUM(G23,I23)," ")</f>
        <v>75175.63</v>
      </c>
      <c r="K23" s="7"/>
    </row>
    <row r="24" spans="1:30" s="6" customFormat="1" ht="21.75" customHeight="1" x14ac:dyDescent="0.5">
      <c r="A24" s="90"/>
      <c r="B24" s="91" t="s">
        <v>15</v>
      </c>
      <c r="C24" s="8" t="s">
        <v>147</v>
      </c>
      <c r="D24" s="63">
        <v>33</v>
      </c>
      <c r="E24" s="92" t="s">
        <v>148</v>
      </c>
      <c r="F24" s="93">
        <v>200</v>
      </c>
      <c r="G24" s="3">
        <f>SUM(F24*D24)</f>
        <v>6600</v>
      </c>
      <c r="H24" s="93">
        <v>0</v>
      </c>
      <c r="I24" s="3" t="s">
        <v>15</v>
      </c>
      <c r="J24" s="94">
        <f>IF(D24&gt;0,SUM(G24,I24)," ")</f>
        <v>6600</v>
      </c>
      <c r="K24" s="94"/>
      <c r="L24" s="95"/>
    </row>
    <row r="25" spans="1:30" s="6" customFormat="1" ht="21.75" customHeight="1" x14ac:dyDescent="0.5">
      <c r="A25" s="96"/>
      <c r="B25" s="97"/>
      <c r="C25" s="21"/>
      <c r="D25" s="98"/>
      <c r="E25" s="99"/>
      <c r="F25" s="100"/>
      <c r="G25" s="20"/>
      <c r="H25" s="100"/>
      <c r="I25" s="20"/>
      <c r="J25" s="101"/>
      <c r="K25" s="101"/>
      <c r="L25" s="95"/>
    </row>
    <row r="26" spans="1:30" s="28" customFormat="1" ht="21.75" customHeight="1" x14ac:dyDescent="0.5">
      <c r="A26" s="79"/>
      <c r="B26" s="60" t="s">
        <v>15</v>
      </c>
      <c r="C26" s="6" t="s">
        <v>149</v>
      </c>
      <c r="D26" s="85">
        <v>5692.5</v>
      </c>
      <c r="E26" s="7" t="s">
        <v>20</v>
      </c>
      <c r="F26" s="85">
        <v>0</v>
      </c>
      <c r="G26" s="85">
        <f>ROUNDDOWN(SUM(F26*D26),2)</f>
        <v>0</v>
      </c>
      <c r="H26" s="85">
        <v>10</v>
      </c>
      <c r="I26" s="89">
        <f>ROUNDDOWN(SUM(D26*H26),2)</f>
        <v>56925</v>
      </c>
      <c r="J26" s="89">
        <f>IF(D26&gt;0,SUM(G26,I26)," ")</f>
        <v>56925</v>
      </c>
      <c r="K26" s="102"/>
    </row>
    <row r="27" spans="1:30" s="110" customFormat="1" ht="21.75" customHeight="1" x14ac:dyDescent="0.2">
      <c r="A27" s="68"/>
      <c r="B27" s="103" t="s">
        <v>18</v>
      </c>
      <c r="C27" s="104" t="s">
        <v>150</v>
      </c>
      <c r="D27" s="105">
        <v>103</v>
      </c>
      <c r="E27" s="68" t="s">
        <v>21</v>
      </c>
      <c r="F27" s="106">
        <v>110</v>
      </c>
      <c r="G27" s="107">
        <f>ROUNDDOWN(SUM(F27*D27),2)</f>
        <v>11330</v>
      </c>
      <c r="H27" s="107">
        <v>45</v>
      </c>
      <c r="I27" s="107">
        <f>ROUNDDOWN(SUM(D27*H27),2)</f>
        <v>4635</v>
      </c>
      <c r="J27" s="107">
        <f>IF(D27&gt;0,SUM(G27,I27)," ")</f>
        <v>15965</v>
      </c>
      <c r="K27" s="108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4"/>
    </row>
    <row r="28" spans="1:30" s="6" customFormat="1" ht="21.75" customHeight="1" x14ac:dyDescent="0.5">
      <c r="A28" s="111" t="s">
        <v>159</v>
      </c>
      <c r="B28" s="112" t="s">
        <v>15</v>
      </c>
      <c r="C28" s="62" t="s">
        <v>162</v>
      </c>
      <c r="D28" s="113"/>
      <c r="E28" s="7"/>
      <c r="F28" s="114"/>
      <c r="G28" s="85"/>
      <c r="H28" s="114"/>
      <c r="I28" s="85"/>
      <c r="J28" s="115"/>
      <c r="K28" s="113"/>
    </row>
    <row r="29" spans="1:30" s="6" customFormat="1" ht="21.75" customHeight="1" x14ac:dyDescent="0.5">
      <c r="A29" s="111"/>
      <c r="B29" s="13"/>
      <c r="C29" s="62" t="s">
        <v>163</v>
      </c>
      <c r="D29" s="113">
        <v>20</v>
      </c>
      <c r="E29" s="116" t="s">
        <v>16</v>
      </c>
      <c r="F29" s="114">
        <v>209</v>
      </c>
      <c r="G29" s="117">
        <f>SUM(F29*D29)</f>
        <v>4180</v>
      </c>
      <c r="H29" s="114">
        <v>220</v>
      </c>
      <c r="I29" s="117">
        <f>SUM(H29*D29)</f>
        <v>4400</v>
      </c>
      <c r="J29" s="117">
        <f>SUM(I29+G29)</f>
        <v>8580</v>
      </c>
      <c r="K29" s="113"/>
    </row>
    <row r="30" spans="1:30" s="109" customFormat="1" ht="21.75" customHeight="1" x14ac:dyDescent="0.2">
      <c r="A30" s="68"/>
      <c r="B30" s="69" t="s">
        <v>15</v>
      </c>
      <c r="C30" s="109" t="s">
        <v>165</v>
      </c>
      <c r="D30" s="105"/>
      <c r="E30" s="68"/>
      <c r="F30" s="118"/>
      <c r="G30" s="89"/>
      <c r="H30" s="118"/>
      <c r="I30" s="89"/>
      <c r="J30" s="119"/>
      <c r="K30" s="110"/>
    </row>
    <row r="31" spans="1:30" s="109" customFormat="1" ht="21.75" customHeight="1" x14ac:dyDescent="0.2">
      <c r="A31" s="68"/>
      <c r="B31" s="120"/>
      <c r="C31" s="109" t="s">
        <v>178</v>
      </c>
      <c r="D31" s="121">
        <v>96</v>
      </c>
      <c r="E31" s="122" t="s">
        <v>21</v>
      </c>
      <c r="F31" s="123">
        <v>51</v>
      </c>
      <c r="G31" s="124">
        <f>SUM(F31*D31)</f>
        <v>4896</v>
      </c>
      <c r="H31" s="123">
        <v>44</v>
      </c>
      <c r="I31" s="124">
        <f>SUM(H31*D31)</f>
        <v>4224</v>
      </c>
      <c r="J31" s="123">
        <f>SUM(I31+G31)</f>
        <v>9120</v>
      </c>
      <c r="K31" s="110"/>
    </row>
    <row r="32" spans="1:30" s="59" customFormat="1" ht="21.75" customHeight="1" x14ac:dyDescent="0.65">
      <c r="A32" s="52"/>
      <c r="B32" s="53"/>
      <c r="C32" s="125" t="s">
        <v>27</v>
      </c>
      <c r="D32" s="55"/>
      <c r="E32" s="82"/>
      <c r="F32" s="55"/>
      <c r="G32" s="55"/>
      <c r="H32" s="55"/>
      <c r="I32" s="55"/>
      <c r="J32" s="126">
        <f>SUM(J10:J31)</f>
        <v>849114.55</v>
      </c>
      <c r="K32" s="55"/>
      <c r="L32" s="58"/>
    </row>
    <row r="33" spans="1:12" s="59" customFormat="1" ht="21.75" customHeight="1" x14ac:dyDescent="0.5">
      <c r="A33" s="52"/>
      <c r="B33" s="53" t="s">
        <v>28</v>
      </c>
      <c r="C33" s="127" t="s">
        <v>30</v>
      </c>
      <c r="D33" s="55"/>
      <c r="E33" s="82"/>
      <c r="F33" s="55"/>
      <c r="G33" s="55"/>
      <c r="H33" s="55"/>
      <c r="I33" s="55"/>
      <c r="J33" s="55"/>
      <c r="K33" s="55"/>
      <c r="L33" s="58"/>
    </row>
    <row r="34" spans="1:12" s="59" customFormat="1" ht="21.75" customHeight="1" x14ac:dyDescent="0.5">
      <c r="A34" s="52"/>
      <c r="B34" s="60" t="s">
        <v>15</v>
      </c>
      <c r="C34" s="6" t="s">
        <v>81</v>
      </c>
      <c r="D34" s="55"/>
      <c r="E34" s="80"/>
      <c r="F34" s="55"/>
      <c r="G34" s="55"/>
      <c r="H34" s="55"/>
      <c r="I34" s="55"/>
      <c r="J34" s="55"/>
      <c r="K34" s="55"/>
      <c r="L34" s="58"/>
    </row>
    <row r="35" spans="1:12" s="59" customFormat="1" ht="21.75" customHeight="1" x14ac:dyDescent="0.5">
      <c r="A35" s="52"/>
      <c r="B35" s="60"/>
      <c r="C35" s="6" t="s">
        <v>82</v>
      </c>
      <c r="D35" s="61">
        <v>105</v>
      </c>
      <c r="E35" s="7" t="s">
        <v>16</v>
      </c>
      <c r="F35" s="55">
        <v>0</v>
      </c>
      <c r="G35" s="55">
        <f>+D35*F35</f>
        <v>0</v>
      </c>
      <c r="H35" s="55">
        <v>35</v>
      </c>
      <c r="I35" s="55">
        <f t="shared" ref="I35" si="5">ROUNDDOWN(SUM(D35*H35),2)</f>
        <v>3675</v>
      </c>
      <c r="J35" s="55">
        <f>IF(D35&gt;0,SUM(G35,I35)," ")</f>
        <v>3675</v>
      </c>
      <c r="K35" s="55"/>
      <c r="L35" s="58"/>
    </row>
    <row r="36" spans="1:12" s="59" customFormat="1" ht="21.75" customHeight="1" x14ac:dyDescent="0.5">
      <c r="A36" s="52"/>
      <c r="B36" s="60" t="s">
        <v>15</v>
      </c>
      <c r="C36" s="6" t="s">
        <v>83</v>
      </c>
      <c r="D36" s="55"/>
      <c r="E36" s="82"/>
      <c r="F36" s="55"/>
      <c r="G36" s="55"/>
      <c r="H36" s="55"/>
      <c r="I36" s="55"/>
      <c r="J36" s="55"/>
      <c r="K36" s="55"/>
      <c r="L36" s="58"/>
    </row>
    <row r="37" spans="1:12" s="59" customFormat="1" ht="21.75" customHeight="1" x14ac:dyDescent="0.5">
      <c r="A37" s="52"/>
      <c r="B37" s="60"/>
      <c r="C37" s="6" t="s">
        <v>84</v>
      </c>
      <c r="D37" s="80"/>
      <c r="E37" s="80"/>
      <c r="F37" s="55"/>
      <c r="G37" s="55"/>
      <c r="H37" s="55"/>
      <c r="I37" s="55"/>
      <c r="J37" s="55"/>
      <c r="K37" s="55"/>
      <c r="L37" s="58"/>
    </row>
    <row r="38" spans="1:12" s="59" customFormat="1" ht="21.75" customHeight="1" x14ac:dyDescent="0.5">
      <c r="A38" s="52"/>
      <c r="B38" s="60"/>
      <c r="C38" s="6" t="s">
        <v>17</v>
      </c>
      <c r="D38" s="72">
        <v>105</v>
      </c>
      <c r="E38" s="7" t="s">
        <v>16</v>
      </c>
      <c r="F38" s="55">
        <v>277</v>
      </c>
      <c r="G38" s="55">
        <f t="shared" ref="G38" si="6">ROUNDDOWN(SUM(F38*D38),2)</f>
        <v>29085</v>
      </c>
      <c r="H38" s="55">
        <v>75</v>
      </c>
      <c r="I38" s="55">
        <f t="shared" ref="I38" si="7">ROUNDDOWN(SUM(D38*H38),2)</f>
        <v>7875</v>
      </c>
      <c r="J38" s="55">
        <f>IF(D38&gt;0,SUM(G38,I38)," ")</f>
        <v>36960</v>
      </c>
      <c r="K38" s="55"/>
      <c r="L38" s="58"/>
    </row>
    <row r="39" spans="1:12" s="59" customFormat="1" ht="21.75" customHeight="1" x14ac:dyDescent="0.5">
      <c r="A39" s="52"/>
      <c r="B39" s="60" t="s">
        <v>15</v>
      </c>
      <c r="C39" s="6" t="s">
        <v>31</v>
      </c>
      <c r="D39" s="61"/>
      <c r="E39" s="7"/>
      <c r="F39" s="55"/>
      <c r="G39" s="55"/>
      <c r="H39" s="55"/>
      <c r="I39" s="55"/>
      <c r="J39" s="55"/>
      <c r="K39" s="55"/>
      <c r="L39" s="58"/>
    </row>
    <row r="40" spans="1:12" s="59" customFormat="1" ht="21.75" customHeight="1" x14ac:dyDescent="0.5">
      <c r="A40" s="52"/>
      <c r="B40" s="60"/>
      <c r="C40" s="6" t="s">
        <v>32</v>
      </c>
      <c r="D40" s="61">
        <v>146</v>
      </c>
      <c r="E40" s="7" t="s">
        <v>21</v>
      </c>
      <c r="F40" s="55">
        <v>20</v>
      </c>
      <c r="G40" s="55">
        <f t="shared" ref="G40" si="8">ROUNDDOWN(SUM(F40*D40),2)</f>
        <v>2920</v>
      </c>
      <c r="H40" s="55">
        <v>40</v>
      </c>
      <c r="I40" s="55">
        <f t="shared" ref="I40" si="9">ROUNDDOWN(SUM(D40*H40),2)</f>
        <v>5840</v>
      </c>
      <c r="J40" s="55">
        <f>IF(D40&gt;0,SUM(G40,I40)," ")</f>
        <v>8760</v>
      </c>
      <c r="K40" s="55"/>
      <c r="L40" s="58"/>
    </row>
    <row r="41" spans="1:12" s="59" customFormat="1" ht="21.75" customHeight="1" x14ac:dyDescent="0.5">
      <c r="A41" s="52"/>
      <c r="B41" s="60" t="s">
        <v>15</v>
      </c>
      <c r="C41" s="6" t="s">
        <v>170</v>
      </c>
      <c r="D41" s="55"/>
      <c r="E41" s="80"/>
      <c r="F41" s="55"/>
      <c r="G41" s="55"/>
      <c r="H41" s="55"/>
      <c r="I41" s="55"/>
      <c r="J41" s="55"/>
      <c r="K41" s="55"/>
      <c r="L41" s="58"/>
    </row>
    <row r="42" spans="1:12" s="59" customFormat="1" ht="21.75" customHeight="1" x14ac:dyDescent="0.5">
      <c r="A42" s="52"/>
      <c r="B42" s="60"/>
      <c r="C42" s="6" t="s">
        <v>17</v>
      </c>
      <c r="D42" s="61">
        <v>332</v>
      </c>
      <c r="E42" s="7" t="s">
        <v>16</v>
      </c>
      <c r="F42" s="55">
        <v>0</v>
      </c>
      <c r="G42" s="55">
        <f>ROUNDDOWN(SUM(F42*D42),2)</f>
        <v>0</v>
      </c>
      <c r="H42" s="55">
        <v>35</v>
      </c>
      <c r="I42" s="55">
        <f>ROUNDDOWN(SUM(D42*H42),2)</f>
        <v>11620</v>
      </c>
      <c r="J42" s="55">
        <f>IF(D42&gt;0,SUM(G42,I42)," ")</f>
        <v>11620</v>
      </c>
      <c r="K42" s="55"/>
      <c r="L42" s="58"/>
    </row>
    <row r="43" spans="1:12" s="59" customFormat="1" ht="21.75" customHeight="1" x14ac:dyDescent="0.5">
      <c r="A43" s="52"/>
      <c r="B43" s="60"/>
      <c r="C43" s="6"/>
      <c r="D43" s="61"/>
      <c r="E43" s="7"/>
      <c r="F43" s="55"/>
      <c r="G43" s="55"/>
      <c r="H43" s="55"/>
      <c r="I43" s="55"/>
      <c r="J43" s="55"/>
      <c r="K43" s="55"/>
      <c r="L43" s="58"/>
    </row>
    <row r="44" spans="1:12" s="59" customFormat="1" ht="21.75" customHeight="1" x14ac:dyDescent="0.5">
      <c r="A44" s="128"/>
      <c r="B44" s="129"/>
      <c r="C44" s="130"/>
      <c r="D44" s="131"/>
      <c r="E44" s="132"/>
      <c r="F44" s="133"/>
      <c r="G44" s="133"/>
      <c r="H44" s="133"/>
      <c r="I44" s="133"/>
      <c r="J44" s="133"/>
      <c r="K44" s="133"/>
      <c r="L44" s="58"/>
    </row>
    <row r="45" spans="1:12" s="59" customFormat="1" ht="21.75" customHeight="1" x14ac:dyDescent="0.5">
      <c r="A45" s="52"/>
      <c r="B45" s="60" t="s">
        <v>15</v>
      </c>
      <c r="C45" s="6" t="s">
        <v>104</v>
      </c>
      <c r="D45" s="55"/>
      <c r="E45" s="82"/>
      <c r="F45" s="55"/>
      <c r="G45" s="55"/>
      <c r="H45" s="55"/>
      <c r="I45" s="55"/>
      <c r="J45" s="55"/>
      <c r="K45" s="55"/>
      <c r="L45" s="58"/>
    </row>
    <row r="46" spans="1:12" s="59" customFormat="1" ht="21.75" customHeight="1" x14ac:dyDescent="0.5">
      <c r="A46" s="52"/>
      <c r="B46" s="60"/>
      <c r="C46" s="6" t="s">
        <v>103</v>
      </c>
      <c r="D46" s="61">
        <v>332</v>
      </c>
      <c r="E46" s="7" t="s">
        <v>16</v>
      </c>
      <c r="F46" s="55">
        <v>322</v>
      </c>
      <c r="G46" s="55">
        <f t="shared" ref="G46" si="10">ROUNDDOWN(SUM(F46*D46),2)</f>
        <v>106904</v>
      </c>
      <c r="H46" s="55">
        <v>75</v>
      </c>
      <c r="I46" s="55">
        <f t="shared" ref="I46" si="11">ROUNDDOWN(SUM(D46*H46),2)</f>
        <v>24900</v>
      </c>
      <c r="J46" s="55">
        <f>IF(D46&gt;0,SUM(G46,I46)," ")</f>
        <v>131804</v>
      </c>
      <c r="K46" s="55"/>
      <c r="L46" s="58"/>
    </row>
    <row r="47" spans="1:12" s="59" customFormat="1" ht="21.75" customHeight="1" x14ac:dyDescent="0.65">
      <c r="A47" s="52"/>
      <c r="B47" s="134"/>
      <c r="C47" s="135" t="s">
        <v>156</v>
      </c>
      <c r="D47" s="55"/>
      <c r="E47" s="82"/>
      <c r="F47" s="55"/>
      <c r="G47" s="55"/>
      <c r="H47" s="55"/>
      <c r="I47" s="55"/>
      <c r="J47" s="126">
        <f>SUM(J35:J46)</f>
        <v>192819</v>
      </c>
      <c r="K47" s="55"/>
      <c r="L47" s="58"/>
    </row>
    <row r="48" spans="1:12" s="59" customFormat="1" ht="21.75" customHeight="1" x14ac:dyDescent="0.5">
      <c r="A48" s="52"/>
      <c r="B48" s="134">
        <v>1.3</v>
      </c>
      <c r="C48" s="54" t="s">
        <v>105</v>
      </c>
      <c r="D48" s="55"/>
      <c r="E48" s="82"/>
      <c r="F48" s="55"/>
      <c r="G48" s="55"/>
      <c r="H48" s="55"/>
      <c r="I48" s="55"/>
      <c r="J48" s="55"/>
      <c r="K48" s="55"/>
      <c r="L48" s="58"/>
    </row>
    <row r="49" spans="1:12" s="59" customFormat="1" ht="21.75" customHeight="1" x14ac:dyDescent="0.5">
      <c r="A49" s="52"/>
      <c r="B49" s="136" t="s">
        <v>15</v>
      </c>
      <c r="C49" s="137" t="s">
        <v>33</v>
      </c>
      <c r="D49" s="61">
        <v>5</v>
      </c>
      <c r="E49" s="7" t="s">
        <v>16</v>
      </c>
      <c r="F49" s="55">
        <v>0</v>
      </c>
      <c r="G49" s="55">
        <f t="shared" ref="G49" si="12">ROUNDDOWN(SUM(F49*D49),2)</f>
        <v>0</v>
      </c>
      <c r="H49" s="55">
        <v>25</v>
      </c>
      <c r="I49" s="55">
        <f t="shared" ref="I49" si="13">ROUNDDOWN(SUM(D49*H49),2)</f>
        <v>125</v>
      </c>
      <c r="J49" s="55">
        <f>IF(D49&gt;0,SUM(G49,I49)," ")</f>
        <v>125</v>
      </c>
      <c r="K49" s="55"/>
      <c r="L49" s="58"/>
    </row>
    <row r="50" spans="1:12" s="59" customFormat="1" ht="21.75" customHeight="1" x14ac:dyDescent="0.5">
      <c r="A50" s="52"/>
      <c r="B50" s="60" t="s">
        <v>15</v>
      </c>
      <c r="C50" s="6" t="s">
        <v>85</v>
      </c>
      <c r="D50" s="80"/>
      <c r="E50" s="80"/>
      <c r="F50" s="55"/>
      <c r="G50" s="55"/>
      <c r="H50" s="55"/>
      <c r="I50" s="55"/>
      <c r="J50" s="55"/>
      <c r="K50" s="55"/>
      <c r="L50" s="58"/>
    </row>
    <row r="51" spans="1:12" s="59" customFormat="1" ht="21.75" customHeight="1" x14ac:dyDescent="0.5">
      <c r="A51" s="52"/>
      <c r="B51" s="60"/>
      <c r="C51" s="6" t="s">
        <v>17</v>
      </c>
      <c r="D51" s="61">
        <v>5</v>
      </c>
      <c r="E51" s="7" t="s">
        <v>16</v>
      </c>
      <c r="F51" s="55">
        <v>2262</v>
      </c>
      <c r="G51" s="55">
        <f>ROUNDDOWN(SUM(F51*D51),2)</f>
        <v>11310</v>
      </c>
      <c r="H51" s="55">
        <v>120</v>
      </c>
      <c r="I51" s="55">
        <f>ROUNDDOWN(SUM(D51*H51),2)</f>
        <v>600</v>
      </c>
      <c r="J51" s="55">
        <f>IF(D51&gt;0,SUM(G51,I51)," ")</f>
        <v>11910</v>
      </c>
      <c r="K51" s="55"/>
      <c r="L51" s="58"/>
    </row>
    <row r="52" spans="1:12" s="59" customFormat="1" ht="21.75" customHeight="1" x14ac:dyDescent="0.5">
      <c r="A52" s="52"/>
      <c r="B52" s="60" t="s">
        <v>15</v>
      </c>
      <c r="C52" s="6" t="s">
        <v>161</v>
      </c>
      <c r="D52" s="71">
        <v>4.78</v>
      </c>
      <c r="E52" s="7" t="s">
        <v>29</v>
      </c>
      <c r="F52" s="138">
        <v>1512.5</v>
      </c>
      <c r="G52" s="55">
        <f t="shared" ref="G52:G53" si="14">ROUNDDOWN(SUM(F52*D52),2)</f>
        <v>7229.75</v>
      </c>
      <c r="H52" s="55">
        <v>0</v>
      </c>
      <c r="I52" s="55">
        <f t="shared" ref="I52:I53" si="15">ROUNDDOWN(SUM(D52*H52),2)</f>
        <v>0</v>
      </c>
      <c r="J52" s="55">
        <f>IF(D52&gt;0,SUM(G52,I52)," ")</f>
        <v>7229.75</v>
      </c>
      <c r="K52" s="55"/>
      <c r="L52" s="58"/>
    </row>
    <row r="53" spans="1:12" s="59" customFormat="1" ht="21.75" customHeight="1" x14ac:dyDescent="0.5">
      <c r="A53" s="52"/>
      <c r="B53" s="60" t="s">
        <v>15</v>
      </c>
      <c r="C53" s="6" t="s">
        <v>34</v>
      </c>
      <c r="D53" s="61">
        <v>1</v>
      </c>
      <c r="E53" s="7" t="s">
        <v>23</v>
      </c>
      <c r="F53" s="55">
        <v>0</v>
      </c>
      <c r="G53" s="55">
        <f t="shared" si="14"/>
        <v>0</v>
      </c>
      <c r="H53" s="55">
        <v>1731.31</v>
      </c>
      <c r="I53" s="55">
        <f t="shared" si="15"/>
        <v>1731.31</v>
      </c>
      <c r="J53" s="55">
        <f>IF(D53&gt;0,SUM(G53,I53)," ")</f>
        <v>1731.31</v>
      </c>
      <c r="K53" s="55"/>
      <c r="L53" s="58"/>
    </row>
    <row r="54" spans="1:12" ht="21.75" x14ac:dyDescent="0.5">
      <c r="A54" s="7"/>
      <c r="B54" s="60" t="s">
        <v>15</v>
      </c>
      <c r="C54" s="62" t="s">
        <v>265</v>
      </c>
      <c r="D54" s="113"/>
      <c r="E54" s="139"/>
      <c r="F54" s="140"/>
      <c r="G54" s="141"/>
      <c r="H54" s="114"/>
      <c r="I54" s="141"/>
      <c r="J54" s="141"/>
      <c r="K54" s="142"/>
    </row>
    <row r="55" spans="1:12" ht="21.75" x14ac:dyDescent="0.5">
      <c r="A55" s="111"/>
      <c r="B55" s="11"/>
      <c r="C55" s="62" t="s">
        <v>266</v>
      </c>
      <c r="D55" s="113">
        <v>377</v>
      </c>
      <c r="E55" s="139" t="s">
        <v>16</v>
      </c>
      <c r="F55" s="140">
        <v>259</v>
      </c>
      <c r="G55" s="141">
        <f t="shared" ref="G55" si="16">SUM(F55*D55)</f>
        <v>97643</v>
      </c>
      <c r="H55" s="114">
        <v>158</v>
      </c>
      <c r="I55" s="141">
        <f t="shared" ref="I55" si="17">SUM(H55*D55)</f>
        <v>59566</v>
      </c>
      <c r="J55" s="141">
        <f t="shared" ref="J55" si="18">SUM(I55+G55)</f>
        <v>157209</v>
      </c>
      <c r="K55" s="142"/>
    </row>
    <row r="56" spans="1:12" s="59" customFormat="1" ht="21.75" customHeight="1" x14ac:dyDescent="0.65">
      <c r="A56" s="52"/>
      <c r="B56" s="134"/>
      <c r="C56" s="135" t="s">
        <v>157</v>
      </c>
      <c r="D56" s="55"/>
      <c r="E56" s="82"/>
      <c r="F56" s="55"/>
      <c r="G56" s="55"/>
      <c r="H56" s="55"/>
      <c r="I56" s="55"/>
      <c r="J56" s="126">
        <f>SUM(J49:J55)</f>
        <v>178205.06</v>
      </c>
      <c r="K56" s="55"/>
      <c r="L56" s="58"/>
    </row>
    <row r="57" spans="1:12" s="12" customFormat="1" ht="21.75" customHeight="1" x14ac:dyDescent="0.5">
      <c r="A57" s="9"/>
      <c r="B57" s="143">
        <v>1.4</v>
      </c>
      <c r="C57" s="143" t="s">
        <v>209</v>
      </c>
      <c r="D57" s="10"/>
      <c r="E57" s="144"/>
      <c r="F57" s="145"/>
      <c r="G57" s="146"/>
      <c r="H57" s="146"/>
      <c r="I57" s="146"/>
      <c r="J57" s="146"/>
      <c r="K57" s="147"/>
      <c r="L57" s="11"/>
    </row>
    <row r="58" spans="1:12" ht="21.75" x14ac:dyDescent="0.5">
      <c r="A58" s="7"/>
      <c r="B58" s="60" t="s">
        <v>15</v>
      </c>
      <c r="C58" s="62" t="s">
        <v>239</v>
      </c>
      <c r="D58" s="113"/>
      <c r="E58" s="139"/>
      <c r="F58" s="114"/>
      <c r="G58" s="141"/>
      <c r="H58" s="114"/>
      <c r="I58" s="141"/>
      <c r="J58" s="141"/>
      <c r="K58" s="142"/>
    </row>
    <row r="59" spans="1:12" ht="21.75" x14ac:dyDescent="0.5">
      <c r="A59" s="111"/>
      <c r="B59" s="148"/>
      <c r="C59" s="62" t="s">
        <v>240</v>
      </c>
      <c r="D59" s="113">
        <v>91</v>
      </c>
      <c r="E59" s="139" t="s">
        <v>16</v>
      </c>
      <c r="F59" s="114">
        <v>514</v>
      </c>
      <c r="G59" s="141">
        <f t="shared" ref="G59" si="19">SUM(F59*D59)</f>
        <v>46774</v>
      </c>
      <c r="H59" s="114">
        <v>120</v>
      </c>
      <c r="I59" s="141">
        <f t="shared" ref="I59" si="20">SUM(H59*D59)</f>
        <v>10920</v>
      </c>
      <c r="J59" s="141">
        <f t="shared" ref="J59" si="21">SUM(I59+G59)</f>
        <v>57694</v>
      </c>
      <c r="K59" s="142"/>
    </row>
    <row r="60" spans="1:12" s="335" customFormat="1" ht="21.75" customHeight="1" x14ac:dyDescent="0.65">
      <c r="A60" s="113"/>
      <c r="B60" s="361" t="s">
        <v>158</v>
      </c>
      <c r="C60" s="361"/>
      <c r="D60" s="63"/>
      <c r="E60" s="7"/>
      <c r="F60" s="66"/>
      <c r="G60" s="66"/>
      <c r="H60" s="66"/>
      <c r="I60" s="66"/>
      <c r="J60" s="153">
        <f>SUM(J59)</f>
        <v>57694</v>
      </c>
      <c r="K60" s="154"/>
      <c r="L60" s="13"/>
    </row>
    <row r="61" spans="1:12" s="335" customFormat="1" ht="21.75" customHeight="1" x14ac:dyDescent="0.65">
      <c r="A61" s="113"/>
      <c r="B61" s="336"/>
      <c r="C61" s="336"/>
      <c r="D61" s="63"/>
      <c r="E61" s="7"/>
      <c r="F61" s="66"/>
      <c r="G61" s="66"/>
      <c r="H61" s="66"/>
      <c r="I61" s="66"/>
      <c r="J61" s="153"/>
      <c r="K61" s="154"/>
      <c r="L61" s="13"/>
    </row>
    <row r="62" spans="1:12" s="335" customFormat="1" ht="21.75" customHeight="1" x14ac:dyDescent="0.65">
      <c r="A62" s="113"/>
      <c r="B62" s="336"/>
      <c r="C62" s="336"/>
      <c r="D62" s="63"/>
      <c r="E62" s="7"/>
      <c r="F62" s="66"/>
      <c r="G62" s="66"/>
      <c r="H62" s="66"/>
      <c r="I62" s="66"/>
      <c r="J62" s="153"/>
      <c r="K62" s="154"/>
      <c r="L62" s="13"/>
    </row>
    <row r="63" spans="1:12" s="335" customFormat="1" ht="21.75" customHeight="1" x14ac:dyDescent="0.65">
      <c r="A63" s="113"/>
      <c r="B63" s="336"/>
      <c r="C63" s="336"/>
      <c r="D63" s="63"/>
      <c r="E63" s="7"/>
      <c r="F63" s="66"/>
      <c r="G63" s="66"/>
      <c r="H63" s="66"/>
      <c r="I63" s="66"/>
      <c r="J63" s="153"/>
      <c r="K63" s="154"/>
      <c r="L63" s="13"/>
    </row>
    <row r="64" spans="1:12" s="12" customFormat="1" ht="21.75" customHeight="1" x14ac:dyDescent="0.5">
      <c r="A64" s="9"/>
      <c r="B64" s="143">
        <v>1.5</v>
      </c>
      <c r="C64" s="143" t="s">
        <v>119</v>
      </c>
      <c r="D64" s="10"/>
      <c r="E64" s="144"/>
      <c r="F64" s="145"/>
      <c r="G64" s="146"/>
      <c r="H64" s="146"/>
      <c r="I64" s="146"/>
      <c r="J64" s="146"/>
      <c r="K64" s="147"/>
      <c r="L64" s="11"/>
    </row>
    <row r="65" spans="1:12" s="6" customFormat="1" ht="21.75" customHeight="1" x14ac:dyDescent="0.5">
      <c r="A65" s="113"/>
      <c r="B65" s="150" t="s">
        <v>120</v>
      </c>
      <c r="C65" s="22" t="s">
        <v>228</v>
      </c>
      <c r="D65" s="151">
        <v>2.2799999999999998</v>
      </c>
      <c r="E65" s="7" t="s">
        <v>29</v>
      </c>
      <c r="F65" s="138">
        <v>1671.5</v>
      </c>
      <c r="G65" s="65">
        <f>ROUNDDOWN(SUM(F65*D65),2)</f>
        <v>3811.02</v>
      </c>
      <c r="H65" s="64">
        <v>0</v>
      </c>
      <c r="I65" s="65">
        <f t="shared" ref="I65:I67" si="22">ROUNDDOWN(SUM(D65*H65),2)</f>
        <v>0</v>
      </c>
      <c r="J65" s="65">
        <f t="shared" ref="J65:J67" si="23">IF(D65&gt;0,SUM(G65,I65)," ")</f>
        <v>3811.02</v>
      </c>
      <c r="K65" s="64"/>
      <c r="L65" s="13"/>
    </row>
    <row r="66" spans="1:12" s="6" customFormat="1" ht="21.75" customHeight="1" x14ac:dyDescent="0.5">
      <c r="A66" s="113"/>
      <c r="B66" s="150" t="s">
        <v>120</v>
      </c>
      <c r="C66" s="22" t="s">
        <v>229</v>
      </c>
      <c r="D66" s="151">
        <v>1.36</v>
      </c>
      <c r="E66" s="7" t="s">
        <v>29</v>
      </c>
      <c r="F66" s="138">
        <v>1671.5</v>
      </c>
      <c r="G66" s="65">
        <f>ROUNDDOWN(SUM(F66*D66),2)</f>
        <v>2273.2399999999998</v>
      </c>
      <c r="H66" s="64">
        <v>0</v>
      </c>
      <c r="I66" s="65">
        <f t="shared" si="22"/>
        <v>0</v>
      </c>
      <c r="J66" s="65">
        <f t="shared" si="23"/>
        <v>2273.2399999999998</v>
      </c>
      <c r="K66" s="64"/>
      <c r="L66" s="13"/>
    </row>
    <row r="67" spans="1:12" s="2" customFormat="1" ht="21.75" customHeight="1" x14ac:dyDescent="0.5">
      <c r="A67" s="49"/>
      <c r="B67" s="150" t="s">
        <v>15</v>
      </c>
      <c r="C67" s="6" t="s">
        <v>121</v>
      </c>
      <c r="D67" s="63">
        <v>1</v>
      </c>
      <c r="E67" s="7" t="s">
        <v>23</v>
      </c>
      <c r="F67" s="64">
        <v>0</v>
      </c>
      <c r="G67" s="65">
        <f t="shared" ref="G67" si="24">ROUNDDOWN(SUM(F67*D67),2)</f>
        <v>0</v>
      </c>
      <c r="H67" s="152">
        <v>3655</v>
      </c>
      <c r="I67" s="65">
        <f t="shared" si="22"/>
        <v>3655</v>
      </c>
      <c r="J67" s="65">
        <f t="shared" si="23"/>
        <v>3655</v>
      </c>
      <c r="K67" s="66"/>
      <c r="L67" s="67"/>
    </row>
    <row r="68" spans="1:12" s="6" customFormat="1" ht="21.75" customHeight="1" x14ac:dyDescent="0.65">
      <c r="A68" s="113"/>
      <c r="B68" s="362" t="s">
        <v>223</v>
      </c>
      <c r="C68" s="362"/>
      <c r="D68" s="63"/>
      <c r="E68" s="7"/>
      <c r="F68" s="66"/>
      <c r="G68" s="66"/>
      <c r="H68" s="66"/>
      <c r="I68" s="66"/>
      <c r="J68" s="153">
        <f>SUM(J65:J67)</f>
        <v>9739.26</v>
      </c>
      <c r="K68" s="154"/>
      <c r="L68" s="13"/>
    </row>
    <row r="69" spans="1:12" s="6" customFormat="1" ht="21.75" customHeight="1" x14ac:dyDescent="0.5">
      <c r="A69" s="88"/>
      <c r="B69" s="53" t="s">
        <v>74</v>
      </c>
      <c r="C69" s="127" t="s">
        <v>106</v>
      </c>
      <c r="D69" s="55"/>
      <c r="E69" s="56"/>
      <c r="F69" s="55"/>
      <c r="G69" s="55"/>
      <c r="H69" s="55"/>
      <c r="I69" s="55"/>
      <c r="J69" s="57"/>
      <c r="K69" s="72"/>
      <c r="L69" s="13"/>
    </row>
    <row r="70" spans="1:12" ht="21.75" x14ac:dyDescent="0.5">
      <c r="A70" s="7"/>
      <c r="B70" s="60" t="s">
        <v>15</v>
      </c>
      <c r="C70" s="62" t="s">
        <v>241</v>
      </c>
      <c r="D70" s="113"/>
      <c r="E70" s="7"/>
      <c r="F70" s="140"/>
      <c r="G70" s="64"/>
      <c r="H70" s="114"/>
      <c r="I70" s="64"/>
      <c r="J70" s="155"/>
      <c r="K70" s="142"/>
    </row>
    <row r="71" spans="1:12" ht="21.75" x14ac:dyDescent="0.5">
      <c r="A71" s="111"/>
      <c r="B71" s="11"/>
      <c r="C71" s="62" t="s">
        <v>242</v>
      </c>
      <c r="D71" s="113"/>
      <c r="E71" s="7"/>
      <c r="F71" s="140"/>
      <c r="G71" s="64"/>
      <c r="H71" s="114"/>
      <c r="I71" s="64"/>
      <c r="J71" s="155"/>
      <c r="K71" s="142"/>
    </row>
    <row r="72" spans="1:12" ht="21.75" x14ac:dyDescent="0.5">
      <c r="A72" s="111"/>
      <c r="B72" s="11"/>
      <c r="C72" s="62" t="s">
        <v>243</v>
      </c>
      <c r="D72" s="113"/>
      <c r="E72" s="7"/>
      <c r="F72" s="140"/>
      <c r="G72" s="64"/>
      <c r="H72" s="114"/>
      <c r="I72" s="64"/>
      <c r="J72" s="155"/>
      <c r="K72" s="142"/>
    </row>
    <row r="73" spans="1:12" ht="21.75" x14ac:dyDescent="0.5">
      <c r="A73" s="111"/>
      <c r="B73" s="11"/>
      <c r="C73" s="62" t="s">
        <v>244</v>
      </c>
      <c r="D73" s="113">
        <v>10</v>
      </c>
      <c r="E73" s="7" t="s">
        <v>36</v>
      </c>
      <c r="F73" s="140">
        <v>2786</v>
      </c>
      <c r="G73" s="141">
        <f t="shared" ref="G73" si="25">SUM(F73*D73)</f>
        <v>27860</v>
      </c>
      <c r="H73" s="114">
        <v>463</v>
      </c>
      <c r="I73" s="141">
        <f t="shared" ref="I73" si="26">SUM(H73*D73)</f>
        <v>4630</v>
      </c>
      <c r="J73" s="141">
        <f t="shared" ref="J73" si="27">SUM(I73+G73)</f>
        <v>32490</v>
      </c>
      <c r="K73" s="142"/>
    </row>
    <row r="74" spans="1:12" s="6" customFormat="1" ht="21.75" customHeight="1" x14ac:dyDescent="0.65">
      <c r="A74" s="88"/>
      <c r="B74" s="125"/>
      <c r="C74" s="125" t="s">
        <v>224</v>
      </c>
      <c r="D74" s="55"/>
      <c r="E74" s="82"/>
      <c r="F74" s="55"/>
      <c r="G74" s="55"/>
      <c r="H74" s="55"/>
      <c r="I74" s="55"/>
      <c r="J74" s="126">
        <f>SUM(J73)</f>
        <v>32490</v>
      </c>
      <c r="K74" s="72"/>
      <c r="L74" s="13"/>
    </row>
    <row r="75" spans="1:12" s="59" customFormat="1" ht="21.75" customHeight="1" x14ac:dyDescent="0.5">
      <c r="A75" s="52"/>
      <c r="B75" s="53" t="s">
        <v>35</v>
      </c>
      <c r="C75" s="127" t="s">
        <v>37</v>
      </c>
      <c r="D75" s="55"/>
      <c r="E75" s="82"/>
      <c r="F75" s="55"/>
      <c r="G75" s="55"/>
      <c r="H75" s="55"/>
      <c r="I75" s="55"/>
      <c r="J75" s="55"/>
      <c r="K75" s="55"/>
      <c r="L75" s="58"/>
    </row>
    <row r="76" spans="1:12" s="6" customFormat="1" ht="21.75" customHeight="1" x14ac:dyDescent="0.5">
      <c r="A76" s="7"/>
      <c r="B76" s="60" t="s">
        <v>15</v>
      </c>
      <c r="C76" s="6" t="s">
        <v>38</v>
      </c>
      <c r="D76" s="72">
        <v>34</v>
      </c>
      <c r="E76" s="82" t="s">
        <v>16</v>
      </c>
      <c r="F76" s="71" t="s">
        <v>15</v>
      </c>
      <c r="G76" s="71" t="s">
        <v>15</v>
      </c>
      <c r="H76" s="156">
        <v>50</v>
      </c>
      <c r="I76" s="55">
        <f t="shared" ref="I76" si="28">SUM(H76*D76)</f>
        <v>1700</v>
      </c>
      <c r="J76" s="55">
        <f t="shared" ref="J76" si="29">SUM(H76*D76)</f>
        <v>1700</v>
      </c>
      <c r="K76" s="72"/>
      <c r="L76" s="13"/>
    </row>
    <row r="77" spans="1:12" s="59" customFormat="1" ht="21.75" customHeight="1" x14ac:dyDescent="0.5">
      <c r="A77" s="52"/>
      <c r="B77" s="60" t="s">
        <v>15</v>
      </c>
      <c r="C77" s="6" t="s">
        <v>86</v>
      </c>
      <c r="D77" s="55"/>
      <c r="E77" s="82"/>
      <c r="F77" s="55"/>
      <c r="G77" s="55"/>
      <c r="H77" s="55"/>
      <c r="I77" s="55"/>
      <c r="J77" s="55"/>
      <c r="K77" s="55"/>
      <c r="L77" s="58"/>
    </row>
    <row r="78" spans="1:12" s="59" customFormat="1" ht="21.75" customHeight="1" x14ac:dyDescent="0.5">
      <c r="A78" s="52"/>
      <c r="B78" s="60"/>
      <c r="C78" s="6" t="s">
        <v>87</v>
      </c>
      <c r="D78" s="55"/>
      <c r="E78" s="82"/>
      <c r="F78" s="55"/>
      <c r="G78" s="55"/>
      <c r="H78" s="55"/>
      <c r="I78" s="55"/>
      <c r="J78" s="55"/>
      <c r="K78" s="55"/>
      <c r="L78" s="58"/>
    </row>
    <row r="79" spans="1:12" s="59" customFormat="1" ht="21.75" customHeight="1" x14ac:dyDescent="0.5">
      <c r="A79" s="52"/>
      <c r="B79" s="60"/>
      <c r="C79" s="6" t="s">
        <v>17</v>
      </c>
      <c r="D79" s="61">
        <v>34</v>
      </c>
      <c r="E79" s="7" t="s">
        <v>16</v>
      </c>
      <c r="F79" s="55">
        <v>259</v>
      </c>
      <c r="G79" s="55">
        <f t="shared" ref="G79:G80" si="30">ROUNDDOWN(SUM(F79*D79),2)</f>
        <v>8806</v>
      </c>
      <c r="H79" s="55">
        <v>158</v>
      </c>
      <c r="I79" s="55">
        <f t="shared" ref="I79:I80" si="31">ROUNDDOWN(SUM(D79*H79),2)</f>
        <v>5372</v>
      </c>
      <c r="J79" s="55">
        <f t="shared" ref="J79:J80" si="32">IF(D79&gt;0,SUM(G79,I79)," ")</f>
        <v>14178</v>
      </c>
      <c r="K79" s="55"/>
      <c r="L79" s="58"/>
    </row>
    <row r="80" spans="1:12" s="59" customFormat="1" ht="21.75" customHeight="1" x14ac:dyDescent="0.5">
      <c r="A80" s="52"/>
      <c r="B80" s="60" t="s">
        <v>15</v>
      </c>
      <c r="C80" s="6" t="s">
        <v>175</v>
      </c>
      <c r="D80" s="61">
        <v>10</v>
      </c>
      <c r="E80" s="7" t="s">
        <v>36</v>
      </c>
      <c r="F80" s="55">
        <v>200</v>
      </c>
      <c r="G80" s="55">
        <f t="shared" si="30"/>
        <v>2000</v>
      </c>
      <c r="H80" s="55">
        <v>70</v>
      </c>
      <c r="I80" s="55">
        <f t="shared" si="31"/>
        <v>700</v>
      </c>
      <c r="J80" s="55">
        <f t="shared" si="32"/>
        <v>2700</v>
      </c>
      <c r="K80" s="55"/>
      <c r="L80" s="58"/>
    </row>
    <row r="81" spans="1:12" s="59" customFormat="1" ht="21.75" customHeight="1" x14ac:dyDescent="0.5">
      <c r="A81" s="52"/>
      <c r="B81" s="60"/>
      <c r="C81" s="6"/>
      <c r="D81" s="61"/>
      <c r="E81" s="7"/>
      <c r="F81" s="55"/>
      <c r="G81" s="55"/>
      <c r="H81" s="55"/>
      <c r="I81" s="55"/>
      <c r="J81" s="55"/>
      <c r="K81" s="55"/>
      <c r="L81" s="58"/>
    </row>
    <row r="82" spans="1:12" s="59" customFormat="1" ht="21.75" customHeight="1" x14ac:dyDescent="0.5">
      <c r="A82" s="128"/>
      <c r="B82" s="129"/>
      <c r="C82" s="130"/>
      <c r="D82" s="131"/>
      <c r="E82" s="132"/>
      <c r="F82" s="133"/>
      <c r="G82" s="133"/>
      <c r="H82" s="133"/>
      <c r="I82" s="133"/>
      <c r="J82" s="133"/>
      <c r="K82" s="133"/>
      <c r="L82" s="58"/>
    </row>
    <row r="83" spans="1:12" s="59" customFormat="1" ht="21.75" customHeight="1" x14ac:dyDescent="0.5">
      <c r="A83" s="52"/>
      <c r="B83" s="60" t="s">
        <v>15</v>
      </c>
      <c r="C83" s="6" t="s">
        <v>39</v>
      </c>
      <c r="D83" s="55"/>
      <c r="E83" s="82"/>
      <c r="F83" s="55"/>
      <c r="G83" s="55"/>
      <c r="H83" s="55"/>
      <c r="I83" s="55"/>
      <c r="J83" s="55"/>
      <c r="K83" s="55"/>
      <c r="L83" s="58"/>
    </row>
    <row r="84" spans="1:12" s="59" customFormat="1" ht="21.75" customHeight="1" x14ac:dyDescent="0.5">
      <c r="A84" s="52"/>
      <c r="B84" s="60"/>
      <c r="C84" s="6" t="s">
        <v>135</v>
      </c>
      <c r="D84" s="55"/>
      <c r="E84" s="82"/>
      <c r="F84" s="55"/>
      <c r="G84" s="55"/>
      <c r="H84" s="55"/>
      <c r="I84" s="55"/>
      <c r="J84" s="55"/>
      <c r="K84" s="55"/>
      <c r="L84" s="58"/>
    </row>
    <row r="85" spans="1:12" s="59" customFormat="1" ht="21.75" customHeight="1" x14ac:dyDescent="0.5">
      <c r="A85" s="52"/>
      <c r="B85" s="60"/>
      <c r="C85" s="6" t="s">
        <v>134</v>
      </c>
      <c r="D85" s="55"/>
      <c r="E85" s="82"/>
      <c r="F85" s="55"/>
      <c r="G85" s="55"/>
      <c r="H85" s="55"/>
      <c r="I85" s="55"/>
      <c r="J85" s="55"/>
      <c r="K85" s="55"/>
      <c r="L85" s="58"/>
    </row>
    <row r="86" spans="1:12" s="59" customFormat="1" ht="21.75" customHeight="1" x14ac:dyDescent="0.5">
      <c r="A86" s="52"/>
      <c r="B86" s="60"/>
      <c r="C86" s="6" t="s">
        <v>171</v>
      </c>
      <c r="D86" s="55"/>
      <c r="E86" s="82"/>
      <c r="F86" s="55"/>
      <c r="G86" s="55"/>
      <c r="H86" s="55"/>
      <c r="I86" s="55"/>
      <c r="J86" s="55"/>
      <c r="K86" s="55"/>
      <c r="L86" s="58"/>
    </row>
    <row r="87" spans="1:12" s="59" customFormat="1" ht="21.75" customHeight="1" x14ac:dyDescent="0.5">
      <c r="A87" s="52"/>
      <c r="B87" s="60"/>
      <c r="C87" s="6" t="s">
        <v>102</v>
      </c>
      <c r="D87" s="61">
        <v>10</v>
      </c>
      <c r="E87" s="7" t="s">
        <v>36</v>
      </c>
      <c r="F87" s="55">
        <v>4040</v>
      </c>
      <c r="G87" s="55">
        <f t="shared" ref="G87:G88" si="33">ROUNDDOWN(SUM(F87*D87),2)</f>
        <v>40400</v>
      </c>
      <c r="H87" s="55">
        <v>380</v>
      </c>
      <c r="I87" s="55">
        <f t="shared" ref="I87:I88" si="34">ROUNDDOWN(SUM(D87*H87),2)</f>
        <v>3800</v>
      </c>
      <c r="J87" s="55">
        <f t="shared" ref="J87:J88" si="35">IF(D87&gt;0,SUM(G87,I87)," ")</f>
        <v>44200</v>
      </c>
      <c r="K87" s="55"/>
      <c r="L87" s="58"/>
    </row>
    <row r="88" spans="1:12" s="59" customFormat="1" ht="21.75" customHeight="1" x14ac:dyDescent="0.5">
      <c r="A88" s="52"/>
      <c r="B88" s="60" t="s">
        <v>15</v>
      </c>
      <c r="C88" s="6" t="s">
        <v>40</v>
      </c>
      <c r="D88" s="61">
        <v>20</v>
      </c>
      <c r="E88" s="7" t="s">
        <v>36</v>
      </c>
      <c r="F88" s="55">
        <v>0</v>
      </c>
      <c r="G88" s="55">
        <f t="shared" si="33"/>
        <v>0</v>
      </c>
      <c r="H88" s="55">
        <v>140</v>
      </c>
      <c r="I88" s="55">
        <f t="shared" si="34"/>
        <v>2800</v>
      </c>
      <c r="J88" s="55">
        <f t="shared" si="35"/>
        <v>2800</v>
      </c>
      <c r="K88" s="55"/>
      <c r="L88" s="58"/>
    </row>
    <row r="89" spans="1:12" s="59" customFormat="1" ht="21.75" customHeight="1" x14ac:dyDescent="0.5">
      <c r="A89" s="52"/>
      <c r="B89" s="60" t="s">
        <v>15</v>
      </c>
      <c r="C89" s="6" t="s">
        <v>41</v>
      </c>
      <c r="D89" s="55"/>
      <c r="E89" s="82"/>
      <c r="F89" s="55"/>
      <c r="G89" s="55"/>
      <c r="H89" s="55"/>
      <c r="I89" s="55"/>
      <c r="J89" s="55"/>
      <c r="K89" s="55"/>
      <c r="L89" s="58"/>
    </row>
    <row r="90" spans="1:12" s="59" customFormat="1" ht="21.75" customHeight="1" x14ac:dyDescent="0.5">
      <c r="A90" s="52"/>
      <c r="B90" s="60"/>
      <c r="C90" s="6" t="s">
        <v>42</v>
      </c>
      <c r="D90" s="61">
        <v>10</v>
      </c>
      <c r="E90" s="7" t="s">
        <v>36</v>
      </c>
      <c r="F90" s="55">
        <v>3977</v>
      </c>
      <c r="G90" s="55">
        <f t="shared" ref="G90:G102" si="36">ROUNDDOWN(SUM(F90*D90),2)</f>
        <v>39770</v>
      </c>
      <c r="H90" s="55">
        <v>450</v>
      </c>
      <c r="I90" s="55">
        <f t="shared" ref="I90:I102" si="37">ROUNDDOWN(SUM(D90*H90),2)</f>
        <v>4500</v>
      </c>
      <c r="J90" s="55">
        <f t="shared" ref="J90:J98" si="38">IF(D90&gt;0,SUM(G90,I90)," ")</f>
        <v>44270</v>
      </c>
      <c r="K90" s="55"/>
      <c r="L90" s="58"/>
    </row>
    <row r="91" spans="1:12" s="59" customFormat="1" ht="21.75" customHeight="1" x14ac:dyDescent="0.5">
      <c r="A91" s="52"/>
      <c r="B91" s="60" t="s">
        <v>15</v>
      </c>
      <c r="C91" s="6" t="s">
        <v>99</v>
      </c>
      <c r="D91" s="61">
        <v>10</v>
      </c>
      <c r="E91" s="7" t="s">
        <v>36</v>
      </c>
      <c r="F91" s="55">
        <v>200</v>
      </c>
      <c r="G91" s="55">
        <f t="shared" si="36"/>
        <v>2000</v>
      </c>
      <c r="H91" s="55">
        <v>35</v>
      </c>
      <c r="I91" s="55">
        <f t="shared" si="37"/>
        <v>350</v>
      </c>
      <c r="J91" s="55">
        <f t="shared" si="38"/>
        <v>2350</v>
      </c>
      <c r="K91" s="55"/>
      <c r="L91" s="58"/>
    </row>
    <row r="92" spans="1:12" s="59" customFormat="1" ht="21.75" customHeight="1" x14ac:dyDescent="0.5">
      <c r="A92" s="52"/>
      <c r="B92" s="60" t="s">
        <v>15</v>
      </c>
      <c r="C92" s="6" t="s">
        <v>43</v>
      </c>
      <c r="D92" s="61">
        <v>10</v>
      </c>
      <c r="E92" s="7" t="s">
        <v>36</v>
      </c>
      <c r="F92" s="55">
        <v>160</v>
      </c>
      <c r="G92" s="55">
        <f t="shared" si="36"/>
        <v>1600</v>
      </c>
      <c r="H92" s="55">
        <v>0</v>
      </c>
      <c r="I92" s="55">
        <f t="shared" si="37"/>
        <v>0</v>
      </c>
      <c r="J92" s="55">
        <f t="shared" si="38"/>
        <v>1600</v>
      </c>
      <c r="K92" s="55"/>
      <c r="L92" s="58"/>
    </row>
    <row r="93" spans="1:12" s="59" customFormat="1" ht="21.75" customHeight="1" x14ac:dyDescent="0.5">
      <c r="A93" s="52"/>
      <c r="B93" s="60" t="s">
        <v>15</v>
      </c>
      <c r="C93" s="6" t="s">
        <v>44</v>
      </c>
      <c r="D93" s="61">
        <v>10</v>
      </c>
      <c r="E93" s="7" t="s">
        <v>36</v>
      </c>
      <c r="F93" s="55">
        <v>445</v>
      </c>
      <c r="G93" s="55">
        <f t="shared" si="36"/>
        <v>4450</v>
      </c>
      <c r="H93" s="55">
        <v>35</v>
      </c>
      <c r="I93" s="55">
        <f t="shared" si="37"/>
        <v>350</v>
      </c>
      <c r="J93" s="55">
        <f t="shared" si="38"/>
        <v>4800</v>
      </c>
      <c r="K93" s="55"/>
      <c r="L93" s="58"/>
    </row>
    <row r="94" spans="1:12" s="59" customFormat="1" ht="21.75" customHeight="1" x14ac:dyDescent="0.5">
      <c r="A94" s="52"/>
      <c r="B94" s="60" t="s">
        <v>15</v>
      </c>
      <c r="C94" s="6" t="s">
        <v>45</v>
      </c>
      <c r="D94" s="61">
        <v>10</v>
      </c>
      <c r="E94" s="7" t="s">
        <v>36</v>
      </c>
      <c r="F94" s="55">
        <v>977</v>
      </c>
      <c r="G94" s="55">
        <f t="shared" si="36"/>
        <v>9770</v>
      </c>
      <c r="H94" s="55">
        <v>450</v>
      </c>
      <c r="I94" s="55">
        <f t="shared" si="37"/>
        <v>4500</v>
      </c>
      <c r="J94" s="55">
        <f t="shared" si="38"/>
        <v>14270</v>
      </c>
      <c r="K94" s="55"/>
      <c r="L94" s="58"/>
    </row>
    <row r="95" spans="1:12" s="59" customFormat="1" ht="21.75" customHeight="1" x14ac:dyDescent="0.5">
      <c r="A95" s="52"/>
      <c r="B95" s="60" t="s">
        <v>15</v>
      </c>
      <c r="C95" s="6" t="s">
        <v>100</v>
      </c>
      <c r="D95" s="61">
        <v>10</v>
      </c>
      <c r="E95" s="7" t="s">
        <v>36</v>
      </c>
      <c r="F95" s="55">
        <v>206</v>
      </c>
      <c r="G95" s="55">
        <f t="shared" si="36"/>
        <v>2060</v>
      </c>
      <c r="H95" s="55">
        <v>35</v>
      </c>
      <c r="I95" s="55">
        <f t="shared" si="37"/>
        <v>350</v>
      </c>
      <c r="J95" s="55">
        <f t="shared" si="38"/>
        <v>2410</v>
      </c>
      <c r="K95" s="55"/>
      <c r="L95" s="58"/>
    </row>
    <row r="96" spans="1:12" s="59" customFormat="1" ht="21.75" customHeight="1" x14ac:dyDescent="0.5">
      <c r="A96" s="52"/>
      <c r="B96" s="60" t="s">
        <v>15</v>
      </c>
      <c r="C96" s="6" t="s">
        <v>46</v>
      </c>
      <c r="D96" s="61">
        <v>10</v>
      </c>
      <c r="E96" s="7" t="s">
        <v>36</v>
      </c>
      <c r="F96" s="55">
        <v>160</v>
      </c>
      <c r="G96" s="55">
        <f t="shared" si="36"/>
        <v>1600</v>
      </c>
      <c r="H96" s="55">
        <v>0</v>
      </c>
      <c r="I96" s="55">
        <f t="shared" si="37"/>
        <v>0</v>
      </c>
      <c r="J96" s="55">
        <f t="shared" si="38"/>
        <v>1600</v>
      </c>
      <c r="K96" s="55"/>
      <c r="L96" s="58"/>
    </row>
    <row r="97" spans="1:12" s="59" customFormat="1" ht="21.75" customHeight="1" x14ac:dyDescent="0.5">
      <c r="A97" s="52"/>
      <c r="B97" s="60" t="s">
        <v>15</v>
      </c>
      <c r="C97" s="6" t="s">
        <v>136</v>
      </c>
      <c r="D97" s="61">
        <v>10</v>
      </c>
      <c r="E97" s="7" t="s">
        <v>36</v>
      </c>
      <c r="F97" s="55">
        <v>293</v>
      </c>
      <c r="G97" s="55">
        <f t="shared" si="36"/>
        <v>2930</v>
      </c>
      <c r="H97" s="55">
        <v>0</v>
      </c>
      <c r="I97" s="55">
        <f t="shared" si="37"/>
        <v>0</v>
      </c>
      <c r="J97" s="55">
        <f t="shared" si="38"/>
        <v>2930</v>
      </c>
      <c r="K97" s="55"/>
      <c r="L97" s="58"/>
    </row>
    <row r="98" spans="1:12" s="59" customFormat="1" ht="21.75" customHeight="1" x14ac:dyDescent="0.5">
      <c r="A98" s="52"/>
      <c r="B98" s="60" t="s">
        <v>15</v>
      </c>
      <c r="C98" s="6" t="s">
        <v>47</v>
      </c>
      <c r="D98" s="61">
        <v>10</v>
      </c>
      <c r="E98" s="7" t="s">
        <v>36</v>
      </c>
      <c r="F98" s="55">
        <v>671</v>
      </c>
      <c r="G98" s="55">
        <f t="shared" si="36"/>
        <v>6710</v>
      </c>
      <c r="H98" s="55">
        <v>0</v>
      </c>
      <c r="I98" s="55">
        <f t="shared" si="37"/>
        <v>0</v>
      </c>
      <c r="J98" s="55">
        <f t="shared" si="38"/>
        <v>6710</v>
      </c>
      <c r="K98" s="55"/>
      <c r="L98" s="58"/>
    </row>
    <row r="99" spans="1:12" s="59" customFormat="1" ht="21.75" customHeight="1" x14ac:dyDescent="0.5">
      <c r="A99" s="52"/>
      <c r="B99" s="60" t="s">
        <v>15</v>
      </c>
      <c r="C99" s="6" t="s">
        <v>48</v>
      </c>
      <c r="D99" s="61">
        <v>10</v>
      </c>
      <c r="E99" s="7" t="s">
        <v>36</v>
      </c>
      <c r="F99" s="55">
        <v>1166</v>
      </c>
      <c r="G99" s="55">
        <f t="shared" si="36"/>
        <v>11660</v>
      </c>
      <c r="H99" s="55">
        <v>25</v>
      </c>
      <c r="I99" s="55">
        <f t="shared" si="37"/>
        <v>250</v>
      </c>
      <c r="J99" s="55">
        <f>IF(D99&gt;0,SUM(G99,I99)," ")</f>
        <v>11910</v>
      </c>
      <c r="K99" s="55"/>
      <c r="L99" s="58"/>
    </row>
    <row r="100" spans="1:12" s="109" customFormat="1" ht="21.75" customHeight="1" x14ac:dyDescent="0.5">
      <c r="A100" s="157"/>
      <c r="B100" s="158" t="s">
        <v>15</v>
      </c>
      <c r="C100" s="109" t="s">
        <v>49</v>
      </c>
      <c r="D100" s="159">
        <v>10</v>
      </c>
      <c r="E100" s="68" t="s">
        <v>36</v>
      </c>
      <c r="F100" s="55">
        <v>703</v>
      </c>
      <c r="G100" s="55">
        <f t="shared" si="36"/>
        <v>7030</v>
      </c>
      <c r="H100" s="55">
        <v>70</v>
      </c>
      <c r="I100" s="55">
        <f t="shared" si="37"/>
        <v>700</v>
      </c>
      <c r="J100" s="55">
        <f>IF(D100&gt;0,SUM(G100,I100)," ")</f>
        <v>7730</v>
      </c>
      <c r="K100" s="72"/>
      <c r="L100" s="120"/>
    </row>
    <row r="101" spans="1:12" s="109" customFormat="1" ht="21.75" customHeight="1" x14ac:dyDescent="0.5">
      <c r="A101" s="160"/>
      <c r="B101" s="161"/>
      <c r="C101" s="162"/>
      <c r="D101" s="163"/>
      <c r="E101" s="164"/>
      <c r="F101" s="133"/>
      <c r="G101" s="133"/>
      <c r="H101" s="133"/>
      <c r="I101" s="133"/>
      <c r="J101" s="133"/>
      <c r="K101" s="165"/>
      <c r="L101" s="120"/>
    </row>
    <row r="102" spans="1:12" s="109" customFormat="1" ht="21.75" customHeight="1" x14ac:dyDescent="0.5">
      <c r="A102" s="157"/>
      <c r="B102" s="158" t="s">
        <v>15</v>
      </c>
      <c r="C102" s="109" t="s">
        <v>50</v>
      </c>
      <c r="D102" s="159">
        <v>10</v>
      </c>
      <c r="E102" s="68" t="s">
        <v>36</v>
      </c>
      <c r="F102" s="55">
        <v>852</v>
      </c>
      <c r="G102" s="55">
        <f t="shared" si="36"/>
        <v>8520</v>
      </c>
      <c r="H102" s="55">
        <v>0</v>
      </c>
      <c r="I102" s="55">
        <f t="shared" si="37"/>
        <v>0</v>
      </c>
      <c r="J102" s="55">
        <f>IF(D102&gt;0,SUM(G102,I102)," ")</f>
        <v>8520</v>
      </c>
      <c r="K102" s="72"/>
      <c r="L102" s="120"/>
    </row>
    <row r="103" spans="1:12" ht="21.75" x14ac:dyDescent="0.5">
      <c r="A103" s="7"/>
      <c r="B103" s="158" t="s">
        <v>15</v>
      </c>
      <c r="C103" s="62" t="s">
        <v>179</v>
      </c>
      <c r="D103" s="113">
        <v>10</v>
      </c>
      <c r="E103" s="7" t="s">
        <v>36</v>
      </c>
      <c r="F103" s="114">
        <v>582</v>
      </c>
      <c r="G103" s="141">
        <f t="shared" ref="G103" si="39">SUM(F103*D103)</f>
        <v>5820</v>
      </c>
      <c r="H103" s="114">
        <v>70</v>
      </c>
      <c r="I103" s="141">
        <f t="shared" ref="I103" si="40">SUM(H103*D103)</f>
        <v>700</v>
      </c>
      <c r="J103" s="141">
        <f t="shared" ref="J103" si="41">SUM(I103+G103)</f>
        <v>6520</v>
      </c>
      <c r="K103" s="142"/>
    </row>
    <row r="104" spans="1:12" s="59" customFormat="1" ht="21.75" customHeight="1" x14ac:dyDescent="0.5">
      <c r="A104" s="52"/>
      <c r="B104" s="60" t="s">
        <v>15</v>
      </c>
      <c r="C104" s="6" t="s">
        <v>51</v>
      </c>
      <c r="D104" s="61">
        <v>10</v>
      </c>
      <c r="E104" s="7" t="s">
        <v>36</v>
      </c>
      <c r="F104" s="55">
        <v>298</v>
      </c>
      <c r="G104" s="55">
        <f t="shared" ref="G104" si="42">ROUNDDOWN(SUM(F104*D104),2)</f>
        <v>2980</v>
      </c>
      <c r="H104" s="55">
        <v>75</v>
      </c>
      <c r="I104" s="55">
        <f t="shared" ref="I104" si="43">ROUNDDOWN(SUM(D104*H104),2)</f>
        <v>750</v>
      </c>
      <c r="J104" s="55">
        <f>IF(D104&gt;0,SUM(G104,I104)," ")</f>
        <v>3730</v>
      </c>
      <c r="K104" s="55"/>
      <c r="L104" s="58"/>
    </row>
    <row r="105" spans="1:12" s="59" customFormat="1" ht="21.75" customHeight="1" x14ac:dyDescent="0.65">
      <c r="A105" s="52"/>
      <c r="B105" s="53"/>
      <c r="C105" s="125" t="s">
        <v>225</v>
      </c>
      <c r="D105" s="55"/>
      <c r="E105" s="82"/>
      <c r="F105" s="55"/>
      <c r="G105" s="55"/>
      <c r="H105" s="55"/>
      <c r="I105" s="55"/>
      <c r="J105" s="126">
        <f>SUM(J76:J104)</f>
        <v>184928</v>
      </c>
      <c r="K105" s="55"/>
      <c r="L105" s="58"/>
    </row>
    <row r="106" spans="1:12" s="28" customFormat="1" ht="21.75" customHeight="1" x14ac:dyDescent="0.5">
      <c r="A106" s="166"/>
      <c r="B106" s="53" t="s">
        <v>167</v>
      </c>
      <c r="C106" s="127" t="s">
        <v>108</v>
      </c>
      <c r="D106" s="78"/>
      <c r="E106" s="79"/>
      <c r="F106" s="78"/>
      <c r="G106" s="78"/>
      <c r="H106" s="78"/>
      <c r="I106" s="78"/>
      <c r="J106" s="78"/>
      <c r="K106" s="102"/>
      <c r="L106" s="167"/>
    </row>
    <row r="107" spans="1:12" s="6" customFormat="1" ht="21.75" customHeight="1" x14ac:dyDescent="0.5">
      <c r="A107" s="88"/>
      <c r="B107" s="168" t="s">
        <v>15</v>
      </c>
      <c r="C107" s="14" t="s">
        <v>283</v>
      </c>
      <c r="D107" s="169">
        <v>10</v>
      </c>
      <c r="E107" s="88" t="s">
        <v>19</v>
      </c>
      <c r="F107" s="78">
        <v>155.43</v>
      </c>
      <c r="G107" s="94">
        <f t="shared" ref="G107:G111" si="44">ROUNDDOWN(SUM(F107*D107),2)</f>
        <v>1554.3</v>
      </c>
      <c r="H107" s="78">
        <v>160</v>
      </c>
      <c r="I107" s="94">
        <f t="shared" ref="I107:I111" si="45">ROUNDDOWN(SUM(D107*H107),2)</f>
        <v>1600</v>
      </c>
      <c r="J107" s="94">
        <f t="shared" ref="J107:J111" si="46">IF(D107&gt;0,SUM(G107,I107)," ")</f>
        <v>3154.3</v>
      </c>
      <c r="K107" s="151"/>
      <c r="L107" s="13"/>
    </row>
    <row r="108" spans="1:12" s="6" customFormat="1" ht="21.75" customHeight="1" x14ac:dyDescent="0.5">
      <c r="A108" s="88"/>
      <c r="B108" s="168" t="s">
        <v>15</v>
      </c>
      <c r="C108" s="14" t="s">
        <v>284</v>
      </c>
      <c r="D108" s="169">
        <v>9</v>
      </c>
      <c r="E108" s="88" t="s">
        <v>19</v>
      </c>
      <c r="F108" s="78">
        <v>552.66999999999996</v>
      </c>
      <c r="G108" s="94">
        <f t="shared" si="44"/>
        <v>4974.03</v>
      </c>
      <c r="H108" s="78">
        <v>400</v>
      </c>
      <c r="I108" s="94">
        <f t="shared" si="45"/>
        <v>3600</v>
      </c>
      <c r="J108" s="94">
        <f t="shared" si="46"/>
        <v>8574.0299999999988</v>
      </c>
      <c r="K108" s="151"/>
      <c r="L108" s="13"/>
    </row>
    <row r="109" spans="1:12" s="6" customFormat="1" ht="21.75" customHeight="1" x14ac:dyDescent="0.5">
      <c r="A109" s="88"/>
      <c r="B109" s="168" t="s">
        <v>15</v>
      </c>
      <c r="C109" s="14" t="s">
        <v>285</v>
      </c>
      <c r="D109" s="169">
        <v>24</v>
      </c>
      <c r="E109" s="88" t="s">
        <v>19</v>
      </c>
      <c r="F109" s="78">
        <v>87.07</v>
      </c>
      <c r="G109" s="94">
        <f t="shared" si="44"/>
        <v>2089.6799999999998</v>
      </c>
      <c r="H109" s="78">
        <v>120</v>
      </c>
      <c r="I109" s="94">
        <f t="shared" si="45"/>
        <v>2880</v>
      </c>
      <c r="J109" s="94">
        <f t="shared" si="46"/>
        <v>4969.68</v>
      </c>
      <c r="K109" s="151"/>
      <c r="L109" s="13"/>
    </row>
    <row r="110" spans="1:12" s="6" customFormat="1" ht="21.75" customHeight="1" x14ac:dyDescent="0.5">
      <c r="A110" s="88"/>
      <c r="B110" s="168" t="s">
        <v>15</v>
      </c>
      <c r="C110" s="14" t="s">
        <v>286</v>
      </c>
      <c r="D110" s="169">
        <v>6</v>
      </c>
      <c r="E110" s="88" t="s">
        <v>19</v>
      </c>
      <c r="F110" s="78">
        <v>55.41</v>
      </c>
      <c r="G110" s="94">
        <f t="shared" si="44"/>
        <v>332.46</v>
      </c>
      <c r="H110" s="78">
        <v>120</v>
      </c>
      <c r="I110" s="94">
        <f t="shared" si="45"/>
        <v>720</v>
      </c>
      <c r="J110" s="94">
        <f t="shared" si="46"/>
        <v>1052.46</v>
      </c>
      <c r="K110" s="151"/>
      <c r="L110" s="13"/>
    </row>
    <row r="111" spans="1:12" s="6" customFormat="1" ht="21.75" customHeight="1" x14ac:dyDescent="0.5">
      <c r="A111" s="88"/>
      <c r="B111" s="168" t="s">
        <v>15</v>
      </c>
      <c r="C111" s="14" t="s">
        <v>287</v>
      </c>
      <c r="D111" s="169">
        <v>7</v>
      </c>
      <c r="E111" s="88" t="s">
        <v>19</v>
      </c>
      <c r="F111" s="78">
        <v>45.7</v>
      </c>
      <c r="G111" s="94">
        <f t="shared" si="44"/>
        <v>319.89999999999998</v>
      </c>
      <c r="H111" s="78">
        <v>120</v>
      </c>
      <c r="I111" s="94">
        <f t="shared" si="45"/>
        <v>840</v>
      </c>
      <c r="J111" s="94">
        <f t="shared" si="46"/>
        <v>1159.9000000000001</v>
      </c>
      <c r="K111" s="151"/>
      <c r="L111" s="13"/>
    </row>
    <row r="112" spans="1:12" s="6" customFormat="1" ht="21.75" customHeight="1" x14ac:dyDescent="0.5">
      <c r="A112" s="88"/>
      <c r="B112" s="170" t="s">
        <v>15</v>
      </c>
      <c r="C112" s="14" t="s">
        <v>122</v>
      </c>
      <c r="D112" s="171">
        <v>1</v>
      </c>
      <c r="E112" s="88" t="s">
        <v>23</v>
      </c>
      <c r="F112" s="78">
        <f>SUM(L112*40%)</f>
        <v>3708.1479999999997</v>
      </c>
      <c r="G112" s="151">
        <f>F112</f>
        <v>3708.1479999999997</v>
      </c>
      <c r="H112" s="151" t="s">
        <v>18</v>
      </c>
      <c r="I112" s="151" t="str">
        <f>IF(H112=" "," ",IF(H112="-","-",D112*H112))</f>
        <v>-</v>
      </c>
      <c r="J112" s="172">
        <f>SUM(I112,G112)</f>
        <v>3708.1479999999997</v>
      </c>
      <c r="K112" s="151"/>
      <c r="L112" s="173">
        <f>SUM(G107:G111)</f>
        <v>9270.369999999999</v>
      </c>
    </row>
    <row r="113" spans="1:12" s="6" customFormat="1" ht="21.75" customHeight="1" x14ac:dyDescent="0.5">
      <c r="A113" s="88"/>
      <c r="B113" s="170" t="s">
        <v>15</v>
      </c>
      <c r="C113" s="14" t="s">
        <v>123</v>
      </c>
      <c r="D113" s="171">
        <v>1</v>
      </c>
      <c r="E113" s="88" t="s">
        <v>23</v>
      </c>
      <c r="F113" s="78">
        <v>0</v>
      </c>
      <c r="G113" s="94">
        <f t="shared" ref="G113" si="47">ROUNDDOWN(SUM(F113*D113),2)</f>
        <v>0</v>
      </c>
      <c r="H113" s="151">
        <f>ROUNDDOWN(G112*30%,2)</f>
        <v>1112.44</v>
      </c>
      <c r="I113" s="174">
        <f t="shared" ref="I113" si="48">ROUNDDOWN(SUM(D113*H113),2)</f>
        <v>1112.44</v>
      </c>
      <c r="J113" s="174">
        <f t="shared" ref="J113" si="49">IF(D113&gt;0,SUM(G113,I113)," ")</f>
        <v>1112.44</v>
      </c>
      <c r="K113" s="151"/>
      <c r="L113" s="175"/>
    </row>
    <row r="114" spans="1:12" s="28" customFormat="1" ht="21.75" customHeight="1" x14ac:dyDescent="0.65">
      <c r="A114" s="166"/>
      <c r="B114" s="125"/>
      <c r="C114" s="125" t="s">
        <v>169</v>
      </c>
      <c r="D114" s="78"/>
      <c r="E114" s="79"/>
      <c r="F114" s="78"/>
      <c r="G114" s="78"/>
      <c r="H114" s="78"/>
      <c r="I114" s="78"/>
      <c r="J114" s="176">
        <f>SUM(J107:J113)</f>
        <v>23730.957999999999</v>
      </c>
      <c r="K114" s="102"/>
      <c r="L114" s="167"/>
    </row>
    <row r="115" spans="1:12" s="28" customFormat="1" ht="21.75" customHeight="1" x14ac:dyDescent="0.5">
      <c r="A115" s="166"/>
      <c r="B115" s="53" t="s">
        <v>168</v>
      </c>
      <c r="C115" s="127" t="s">
        <v>271</v>
      </c>
      <c r="D115" s="78"/>
      <c r="E115" s="79"/>
      <c r="F115" s="78"/>
      <c r="G115" s="78"/>
      <c r="H115" s="78"/>
      <c r="I115" s="78"/>
      <c r="J115" s="177"/>
      <c r="K115" s="102"/>
      <c r="L115" s="167"/>
    </row>
    <row r="116" spans="1:12" s="28" customFormat="1" ht="21.75" customHeight="1" x14ac:dyDescent="0.5">
      <c r="A116" s="166"/>
      <c r="B116" s="60" t="s">
        <v>15</v>
      </c>
      <c r="C116" s="8" t="s">
        <v>124</v>
      </c>
      <c r="D116" s="178">
        <v>26</v>
      </c>
      <c r="E116" s="79" t="s">
        <v>22</v>
      </c>
      <c r="F116" s="78">
        <v>0</v>
      </c>
      <c r="G116" s="94">
        <f t="shared" ref="G116:G117" si="50">ROUNDDOWN(SUM(F116*D116),2)</f>
        <v>0</v>
      </c>
      <c r="H116" s="78">
        <v>250</v>
      </c>
      <c r="I116" s="94">
        <f t="shared" ref="I116:I117" si="51">ROUNDDOWN(SUM(D116*H116),2)</f>
        <v>6500</v>
      </c>
      <c r="J116" s="94">
        <f>IF(D116&gt;0,SUM(G116,I116)," ")</f>
        <v>6500</v>
      </c>
      <c r="K116" s="102"/>
      <c r="L116" s="167"/>
    </row>
    <row r="117" spans="1:12" s="28" customFormat="1" ht="21.75" customHeight="1" x14ac:dyDescent="0.5">
      <c r="A117" s="166"/>
      <c r="B117" s="60" t="s">
        <v>15</v>
      </c>
      <c r="C117" s="8" t="s">
        <v>125</v>
      </c>
      <c r="D117" s="178">
        <v>16.2</v>
      </c>
      <c r="E117" s="79" t="s">
        <v>22</v>
      </c>
      <c r="F117" s="78">
        <v>0</v>
      </c>
      <c r="G117" s="94">
        <f t="shared" si="50"/>
        <v>0</v>
      </c>
      <c r="H117" s="78">
        <v>600</v>
      </c>
      <c r="I117" s="94">
        <f t="shared" si="51"/>
        <v>9720</v>
      </c>
      <c r="J117" s="94">
        <f>IF(D117&gt;0,SUM(G117,I117)," ")</f>
        <v>9720</v>
      </c>
      <c r="K117" s="102"/>
      <c r="L117" s="167"/>
    </row>
    <row r="118" spans="1:12" s="28" customFormat="1" ht="21.75" customHeight="1" x14ac:dyDescent="0.5">
      <c r="A118" s="166"/>
      <c r="B118" s="60" t="s">
        <v>15</v>
      </c>
      <c r="C118" s="62" t="s">
        <v>126</v>
      </c>
      <c r="D118" s="78"/>
      <c r="E118" s="79"/>
      <c r="F118" s="78"/>
      <c r="G118" s="78"/>
      <c r="H118" s="78"/>
      <c r="I118" s="78"/>
      <c r="J118" s="177"/>
      <c r="K118" s="102"/>
      <c r="L118" s="167"/>
    </row>
    <row r="119" spans="1:12" s="28" customFormat="1" ht="21.75" customHeight="1" x14ac:dyDescent="0.5">
      <c r="A119" s="166"/>
      <c r="B119" s="125"/>
      <c r="C119" s="62" t="s">
        <v>267</v>
      </c>
      <c r="D119" s="178">
        <v>5</v>
      </c>
      <c r="E119" s="79" t="s">
        <v>127</v>
      </c>
      <c r="F119" s="78">
        <v>22100</v>
      </c>
      <c r="G119" s="94">
        <f t="shared" ref="G119" si="52">ROUNDDOWN(SUM(F119*D119),2)</f>
        <v>110500</v>
      </c>
      <c r="H119" s="78">
        <v>0</v>
      </c>
      <c r="I119" s="94">
        <f t="shared" ref="I119" si="53">ROUNDDOWN(SUM(D119*H119),2)</f>
        <v>0</v>
      </c>
      <c r="J119" s="94">
        <f>IF(D119&gt;0,SUM(G119,I119)," ")</f>
        <v>110500</v>
      </c>
      <c r="K119" s="102"/>
      <c r="L119" s="167"/>
    </row>
    <row r="120" spans="1:12" s="28" customFormat="1" ht="21.75" customHeight="1" x14ac:dyDescent="0.5">
      <c r="A120" s="179"/>
      <c r="B120" s="180"/>
      <c r="C120" s="130"/>
      <c r="D120" s="181"/>
      <c r="E120" s="182"/>
      <c r="F120" s="183"/>
      <c r="G120" s="101"/>
      <c r="H120" s="183"/>
      <c r="I120" s="101"/>
      <c r="J120" s="101"/>
      <c r="K120" s="184"/>
      <c r="L120" s="167"/>
    </row>
    <row r="121" spans="1:12" s="28" customFormat="1" ht="21.75" customHeight="1" x14ac:dyDescent="0.5">
      <c r="A121" s="166"/>
      <c r="B121" s="168" t="s">
        <v>15</v>
      </c>
      <c r="C121" s="8" t="s">
        <v>128</v>
      </c>
      <c r="D121" s="78"/>
      <c r="E121" s="79"/>
      <c r="F121" s="78"/>
      <c r="G121" s="78"/>
      <c r="H121" s="78"/>
      <c r="I121" s="78"/>
      <c r="J121" s="177"/>
      <c r="K121" s="102"/>
      <c r="L121" s="167"/>
    </row>
    <row r="122" spans="1:12" s="28" customFormat="1" ht="21.75" customHeight="1" x14ac:dyDescent="0.5">
      <c r="A122" s="166"/>
      <c r="B122" s="15"/>
      <c r="C122" s="8" t="s">
        <v>140</v>
      </c>
      <c r="D122" s="102"/>
      <c r="E122" s="102"/>
      <c r="F122" s="102"/>
      <c r="G122" s="102"/>
      <c r="H122" s="102"/>
      <c r="I122" s="102"/>
      <c r="J122" s="102"/>
      <c r="K122" s="102"/>
      <c r="L122" s="167"/>
    </row>
    <row r="123" spans="1:12" s="28" customFormat="1" ht="21.75" customHeight="1" x14ac:dyDescent="0.5">
      <c r="A123" s="166"/>
      <c r="B123" s="15"/>
      <c r="C123" s="8" t="s">
        <v>141</v>
      </c>
      <c r="D123" s="178">
        <v>5</v>
      </c>
      <c r="E123" s="79" t="s">
        <v>132</v>
      </c>
      <c r="F123" s="78">
        <v>1231</v>
      </c>
      <c r="G123" s="94">
        <f t="shared" ref="G123" si="54">ROUNDDOWN(SUM(F123*D123),2)</f>
        <v>6155</v>
      </c>
      <c r="H123" s="78">
        <v>453</v>
      </c>
      <c r="I123" s="94">
        <f t="shared" ref="I123" si="55">ROUNDDOWN(SUM(D123*H123),2)</f>
        <v>2265</v>
      </c>
      <c r="J123" s="94">
        <f>IF(D123&gt;0,SUM(G123,I123)," ")</f>
        <v>8420</v>
      </c>
      <c r="K123" s="102"/>
      <c r="L123" s="167"/>
    </row>
    <row r="124" spans="1:12" s="6" customFormat="1" ht="21.75" x14ac:dyDescent="0.5">
      <c r="A124" s="7"/>
      <c r="B124" s="185" t="s">
        <v>15</v>
      </c>
      <c r="C124" s="6" t="s">
        <v>219</v>
      </c>
      <c r="D124" s="113">
        <v>40</v>
      </c>
      <c r="E124" s="7" t="s">
        <v>19</v>
      </c>
      <c r="F124" s="140">
        <v>165</v>
      </c>
      <c r="G124" s="3">
        <f t="shared" ref="G124:G125" si="56">SUM(F124*D124)</f>
        <v>6600</v>
      </c>
      <c r="H124" s="114">
        <v>50</v>
      </c>
      <c r="I124" s="3">
        <f t="shared" ref="I124:I125" si="57">SUM(H124*D124)</f>
        <v>2000</v>
      </c>
      <c r="J124" s="3">
        <f t="shared" ref="J124:J125" si="58">SUM(I124+G124)</f>
        <v>8600</v>
      </c>
      <c r="K124" s="3"/>
      <c r="L124" s="13"/>
    </row>
    <row r="125" spans="1:12" s="6" customFormat="1" ht="21.75" x14ac:dyDescent="0.5">
      <c r="A125" s="7"/>
      <c r="B125" s="185" t="s">
        <v>15</v>
      </c>
      <c r="C125" s="6" t="s">
        <v>220</v>
      </c>
      <c r="D125" s="113">
        <v>10</v>
      </c>
      <c r="E125" s="7" t="s">
        <v>221</v>
      </c>
      <c r="F125" s="140">
        <v>140</v>
      </c>
      <c r="G125" s="3">
        <f t="shared" si="56"/>
        <v>1400</v>
      </c>
      <c r="H125" s="114">
        <v>42</v>
      </c>
      <c r="I125" s="3">
        <f t="shared" si="57"/>
        <v>420</v>
      </c>
      <c r="J125" s="3">
        <f t="shared" si="58"/>
        <v>1820</v>
      </c>
      <c r="K125" s="3"/>
      <c r="L125" s="13"/>
    </row>
    <row r="126" spans="1:12" s="6" customFormat="1" ht="21.75" customHeight="1" x14ac:dyDescent="0.5">
      <c r="A126" s="82"/>
      <c r="B126" s="168" t="s">
        <v>15</v>
      </c>
      <c r="C126" s="186" t="s">
        <v>268</v>
      </c>
      <c r="D126" s="187">
        <v>1</v>
      </c>
      <c r="E126" s="188" t="s">
        <v>23</v>
      </c>
      <c r="F126" s="348">
        <v>0</v>
      </c>
      <c r="G126" s="348">
        <f t="shared" ref="G126" si="59">ROUNDDOWN(SUM(F126*D126),2)</f>
        <v>0</v>
      </c>
      <c r="H126" s="80">
        <v>10000</v>
      </c>
      <c r="I126" s="81">
        <f t="shared" ref="I126" si="60">ROUNDDOWN(SUM(D126*H126),2)</f>
        <v>10000</v>
      </c>
      <c r="J126" s="348">
        <f>SUM(H126*D126)</f>
        <v>10000</v>
      </c>
      <c r="K126" s="190"/>
    </row>
    <row r="127" spans="1:12" s="59" customFormat="1" ht="21.75" x14ac:dyDescent="0.5">
      <c r="A127" s="52"/>
      <c r="B127" s="60" t="s">
        <v>15</v>
      </c>
      <c r="C127" s="22" t="s">
        <v>272</v>
      </c>
      <c r="D127" s="191"/>
      <c r="E127" s="7"/>
      <c r="F127" s="192"/>
      <c r="G127" s="56"/>
      <c r="H127" s="80"/>
      <c r="I127" s="56"/>
      <c r="J127" s="193"/>
      <c r="K127" s="80"/>
      <c r="L127" s="58"/>
    </row>
    <row r="128" spans="1:12" s="59" customFormat="1" ht="21.75" x14ac:dyDescent="0.5">
      <c r="A128" s="52"/>
      <c r="B128" s="60"/>
      <c r="C128" s="22" t="s">
        <v>273</v>
      </c>
      <c r="D128" s="194">
        <v>4</v>
      </c>
      <c r="E128" s="7" t="s">
        <v>22</v>
      </c>
      <c r="F128" s="56">
        <v>0</v>
      </c>
      <c r="G128" s="56">
        <f t="shared" ref="G128:G129" si="61">ROUNDDOWN(SUM(F128*D128),2)</f>
        <v>0</v>
      </c>
      <c r="H128" s="80">
        <v>112</v>
      </c>
      <c r="I128" s="81">
        <f t="shared" ref="I128:I129" si="62">ROUNDDOWN(SUM(D128*H128),2)</f>
        <v>448</v>
      </c>
      <c r="J128" s="56">
        <f>SUM(H128*D128)</f>
        <v>448</v>
      </c>
      <c r="K128" s="80"/>
      <c r="L128" s="58"/>
    </row>
    <row r="129" spans="1:12" s="59" customFormat="1" ht="21.75" x14ac:dyDescent="0.5">
      <c r="A129" s="52"/>
      <c r="B129" s="60"/>
      <c r="C129" s="349" t="s">
        <v>292</v>
      </c>
      <c r="D129" s="194">
        <v>8</v>
      </c>
      <c r="E129" s="7" t="s">
        <v>19</v>
      </c>
      <c r="F129" s="56">
        <v>230</v>
      </c>
      <c r="G129" s="56">
        <f t="shared" si="61"/>
        <v>1840</v>
      </c>
      <c r="H129" s="80">
        <v>70</v>
      </c>
      <c r="I129" s="81">
        <f t="shared" si="62"/>
        <v>560</v>
      </c>
      <c r="J129" s="56">
        <f>SUM(I129+G129)</f>
        <v>2400</v>
      </c>
      <c r="K129" s="80"/>
      <c r="L129" s="58"/>
    </row>
    <row r="130" spans="1:12" s="28" customFormat="1" ht="21.75" customHeight="1" x14ac:dyDescent="0.65">
      <c r="A130" s="166"/>
      <c r="B130" s="125"/>
      <c r="C130" s="125" t="s">
        <v>129</v>
      </c>
      <c r="D130" s="78"/>
      <c r="E130" s="79"/>
      <c r="F130" s="78"/>
      <c r="G130" s="78"/>
      <c r="H130" s="78"/>
      <c r="I130" s="78"/>
      <c r="J130" s="176">
        <f>SUM(J116:J129)</f>
        <v>158408</v>
      </c>
      <c r="K130" s="102"/>
      <c r="L130" s="167"/>
    </row>
    <row r="131" spans="1:12" s="59" customFormat="1" ht="21.75" customHeight="1" x14ac:dyDescent="0.5">
      <c r="A131" s="52"/>
      <c r="B131" s="53" t="s">
        <v>64</v>
      </c>
      <c r="C131" s="127" t="s">
        <v>107</v>
      </c>
      <c r="D131" s="55"/>
      <c r="E131" s="82"/>
      <c r="F131" s="55"/>
      <c r="G131" s="55"/>
      <c r="H131" s="55"/>
      <c r="I131" s="55"/>
      <c r="J131" s="55"/>
      <c r="K131" s="55"/>
      <c r="L131" s="58"/>
    </row>
    <row r="132" spans="1:12" s="59" customFormat="1" ht="21.75" customHeight="1" x14ac:dyDescent="0.5">
      <c r="A132" s="52"/>
      <c r="B132" s="60" t="s">
        <v>15</v>
      </c>
      <c r="C132" s="22" t="s">
        <v>52</v>
      </c>
      <c r="D132" s="61">
        <v>90</v>
      </c>
      <c r="E132" s="7" t="s">
        <v>36</v>
      </c>
      <c r="F132" s="55">
        <v>0</v>
      </c>
      <c r="G132" s="55">
        <f>+D132*F132</f>
        <v>0</v>
      </c>
      <c r="H132" s="55">
        <v>35</v>
      </c>
      <c r="I132" s="55">
        <f t="shared" ref="I132" si="63">ROUNDDOWN(SUM(D132*H132),2)</f>
        <v>3150</v>
      </c>
      <c r="J132" s="55">
        <f t="shared" ref="J132" si="64">IF(D132&gt;0,SUM(G132,I132)," ")</f>
        <v>3150</v>
      </c>
      <c r="K132" s="55"/>
      <c r="L132" s="58"/>
    </row>
    <row r="133" spans="1:12" s="59" customFormat="1" ht="21.75" customHeight="1" x14ac:dyDescent="0.5">
      <c r="A133" s="52"/>
      <c r="B133" s="60" t="s">
        <v>15</v>
      </c>
      <c r="C133" s="22" t="s">
        <v>53</v>
      </c>
      <c r="D133" s="55"/>
      <c r="E133" s="82"/>
      <c r="F133" s="55"/>
      <c r="G133" s="55"/>
      <c r="H133" s="55"/>
      <c r="I133" s="55"/>
      <c r="J133" s="55"/>
      <c r="K133" s="55"/>
      <c r="L133" s="58"/>
    </row>
    <row r="134" spans="1:12" s="59" customFormat="1" ht="21.75" customHeight="1" x14ac:dyDescent="0.5">
      <c r="A134" s="52"/>
      <c r="B134" s="60"/>
      <c r="C134" s="22" t="s">
        <v>54</v>
      </c>
      <c r="D134" s="61"/>
      <c r="E134" s="7"/>
      <c r="F134" s="55"/>
      <c r="G134" s="55"/>
      <c r="H134" s="55"/>
      <c r="I134" s="55"/>
      <c r="J134" s="55"/>
      <c r="K134" s="55"/>
      <c r="L134" s="58"/>
    </row>
    <row r="135" spans="1:12" s="59" customFormat="1" ht="21.75" customHeight="1" x14ac:dyDescent="0.5">
      <c r="A135" s="52"/>
      <c r="B135" s="60"/>
      <c r="C135" s="22" t="s">
        <v>55</v>
      </c>
      <c r="D135" s="55"/>
      <c r="E135" s="80"/>
      <c r="F135" s="55"/>
      <c r="G135" s="55"/>
      <c r="H135" s="55"/>
      <c r="I135" s="55"/>
      <c r="J135" s="55"/>
      <c r="K135" s="55"/>
      <c r="L135" s="58"/>
    </row>
    <row r="136" spans="1:12" s="59" customFormat="1" ht="21.75" customHeight="1" x14ac:dyDescent="0.5">
      <c r="A136" s="52"/>
      <c r="B136" s="60"/>
      <c r="C136" s="22" t="s">
        <v>56</v>
      </c>
      <c r="D136" s="55"/>
      <c r="E136" s="80"/>
      <c r="F136" s="55"/>
      <c r="G136" s="55"/>
      <c r="H136" s="55"/>
      <c r="I136" s="55"/>
      <c r="J136" s="55"/>
      <c r="K136" s="55"/>
      <c r="L136" s="58"/>
    </row>
    <row r="137" spans="1:12" s="59" customFormat="1" ht="21.75" customHeight="1" x14ac:dyDescent="0.5">
      <c r="A137" s="52"/>
      <c r="B137" s="60"/>
      <c r="C137" s="22" t="s">
        <v>117</v>
      </c>
      <c r="D137" s="61">
        <v>40</v>
      </c>
      <c r="E137" s="7" t="s">
        <v>36</v>
      </c>
      <c r="F137" s="55">
        <v>220</v>
      </c>
      <c r="G137" s="55">
        <f t="shared" ref="G137" si="65">ROUNDDOWN(SUM(F137*D137),2)</f>
        <v>8800</v>
      </c>
      <c r="H137" s="55">
        <v>115</v>
      </c>
      <c r="I137" s="55">
        <f t="shared" ref="I137" si="66">ROUNDDOWN(SUM(D137*H137),2)</f>
        <v>4600</v>
      </c>
      <c r="J137" s="55">
        <f t="shared" ref="J137" si="67">IF(D137&gt;0,SUM(G137,I137)," ")</f>
        <v>13400</v>
      </c>
      <c r="K137" s="55"/>
      <c r="L137" s="58"/>
    </row>
    <row r="138" spans="1:12" s="59" customFormat="1" ht="21.75" customHeight="1" x14ac:dyDescent="0.5">
      <c r="A138" s="52"/>
      <c r="B138" s="60"/>
      <c r="C138" s="22"/>
      <c r="D138" s="61"/>
      <c r="E138" s="7"/>
      <c r="F138" s="55"/>
      <c r="G138" s="55"/>
      <c r="H138" s="55"/>
      <c r="I138" s="55"/>
      <c r="J138" s="55"/>
      <c r="K138" s="55"/>
      <c r="L138" s="58"/>
    </row>
    <row r="139" spans="1:12" s="59" customFormat="1" ht="21.75" customHeight="1" x14ac:dyDescent="0.5">
      <c r="A139" s="128"/>
      <c r="B139" s="129"/>
      <c r="C139" s="195"/>
      <c r="D139" s="131"/>
      <c r="E139" s="132"/>
      <c r="F139" s="133"/>
      <c r="G139" s="133"/>
      <c r="H139" s="133"/>
      <c r="I139" s="133"/>
      <c r="J139" s="133"/>
      <c r="K139" s="133"/>
      <c r="L139" s="58"/>
    </row>
    <row r="140" spans="1:12" s="59" customFormat="1" ht="21.75" customHeight="1" x14ac:dyDescent="0.5">
      <c r="A140" s="52"/>
      <c r="B140" s="60" t="s">
        <v>15</v>
      </c>
      <c r="C140" s="22" t="s">
        <v>53</v>
      </c>
      <c r="D140" s="55"/>
      <c r="E140" s="82"/>
      <c r="F140" s="55"/>
      <c r="G140" s="55"/>
      <c r="H140" s="55"/>
      <c r="I140" s="55"/>
      <c r="J140" s="55"/>
      <c r="K140" s="55"/>
      <c r="L140" s="58"/>
    </row>
    <row r="141" spans="1:12" s="59" customFormat="1" ht="21.75" customHeight="1" x14ac:dyDescent="0.5">
      <c r="A141" s="52"/>
      <c r="B141" s="60"/>
      <c r="C141" s="22" t="s">
        <v>88</v>
      </c>
      <c r="D141" s="61"/>
      <c r="E141" s="7"/>
      <c r="F141" s="55"/>
      <c r="G141" s="55"/>
      <c r="H141" s="55"/>
      <c r="I141" s="55"/>
      <c r="J141" s="55"/>
      <c r="K141" s="55"/>
      <c r="L141" s="58"/>
    </row>
    <row r="142" spans="1:12" s="59" customFormat="1" ht="21.75" customHeight="1" x14ac:dyDescent="0.5">
      <c r="A142" s="52"/>
      <c r="B142" s="60"/>
      <c r="C142" s="22" t="s">
        <v>114</v>
      </c>
      <c r="D142" s="61"/>
      <c r="E142" s="7"/>
      <c r="F142" s="55"/>
      <c r="G142" s="55"/>
      <c r="H142" s="55"/>
      <c r="I142" s="55"/>
      <c r="J142" s="55"/>
      <c r="K142" s="55"/>
      <c r="L142" s="58"/>
    </row>
    <row r="143" spans="1:12" s="59" customFormat="1" ht="21.75" customHeight="1" x14ac:dyDescent="0.5">
      <c r="A143" s="52"/>
      <c r="B143" s="60"/>
      <c r="C143" s="22" t="s">
        <v>115</v>
      </c>
      <c r="D143" s="55"/>
      <c r="E143" s="80"/>
      <c r="F143" s="55"/>
      <c r="G143" s="55"/>
      <c r="H143" s="55"/>
      <c r="I143" s="55"/>
      <c r="J143" s="55"/>
      <c r="K143" s="55"/>
      <c r="L143" s="58"/>
    </row>
    <row r="144" spans="1:12" s="59" customFormat="1" ht="21.75" customHeight="1" x14ac:dyDescent="0.5">
      <c r="A144" s="52"/>
      <c r="B144" s="60"/>
      <c r="C144" s="22" t="s">
        <v>116</v>
      </c>
      <c r="D144" s="61">
        <v>50</v>
      </c>
      <c r="E144" s="7" t="s">
        <v>36</v>
      </c>
      <c r="F144" s="55">
        <v>270</v>
      </c>
      <c r="G144" s="55">
        <f>ROUNDDOWN(SUM(F144*D144),2)</f>
        <v>13500</v>
      </c>
      <c r="H144" s="55">
        <v>115</v>
      </c>
      <c r="I144" s="55">
        <f t="shared" ref="I144" si="68">ROUNDDOWN(SUM(D144*H144),2)</f>
        <v>5750</v>
      </c>
      <c r="J144" s="55">
        <f t="shared" ref="J144" si="69">IF(D144&gt;0,SUM(G144,I144)," ")</f>
        <v>19250</v>
      </c>
      <c r="K144" s="55"/>
      <c r="L144" s="58"/>
    </row>
    <row r="145" spans="1:12" s="59" customFormat="1" ht="21.75" customHeight="1" x14ac:dyDescent="0.5">
      <c r="A145" s="52"/>
      <c r="B145" s="60" t="s">
        <v>15</v>
      </c>
      <c r="C145" s="22" t="s">
        <v>90</v>
      </c>
      <c r="D145" s="55"/>
      <c r="E145" s="82"/>
      <c r="F145" s="55"/>
      <c r="G145" s="55"/>
      <c r="H145" s="55"/>
      <c r="I145" s="55"/>
      <c r="J145" s="55"/>
      <c r="K145" s="55"/>
      <c r="L145" s="58"/>
    </row>
    <row r="146" spans="1:12" s="59" customFormat="1" ht="21.75" customHeight="1" x14ac:dyDescent="0.5">
      <c r="A146" s="52"/>
      <c r="B146" s="60"/>
      <c r="C146" s="22" t="s">
        <v>89</v>
      </c>
      <c r="D146" s="61">
        <v>50</v>
      </c>
      <c r="E146" s="7" t="s">
        <v>36</v>
      </c>
      <c r="F146" s="55">
        <v>65</v>
      </c>
      <c r="G146" s="55">
        <f t="shared" ref="G146" si="70">ROUNDDOWN(SUM(F146*D146),2)</f>
        <v>3250</v>
      </c>
      <c r="H146" s="55">
        <v>80</v>
      </c>
      <c r="I146" s="55">
        <f t="shared" ref="I146" si="71">ROUNDDOWN(SUM(D146*H146),2)</f>
        <v>4000</v>
      </c>
      <c r="J146" s="55">
        <f t="shared" ref="J146" si="72">IF(D146&gt;0,SUM(G146,I146)," ")</f>
        <v>7250</v>
      </c>
      <c r="K146" s="55"/>
      <c r="L146" s="58"/>
    </row>
    <row r="147" spans="1:12" s="59" customFormat="1" ht="21.75" customHeight="1" x14ac:dyDescent="0.5">
      <c r="A147" s="52"/>
      <c r="B147" s="60" t="s">
        <v>15</v>
      </c>
      <c r="C147" s="22" t="s">
        <v>91</v>
      </c>
      <c r="D147" s="55"/>
      <c r="E147" s="82"/>
      <c r="F147" s="55"/>
      <c r="G147" s="55"/>
      <c r="H147" s="55"/>
      <c r="I147" s="55"/>
      <c r="J147" s="55"/>
      <c r="K147" s="55"/>
      <c r="L147" s="58"/>
    </row>
    <row r="148" spans="1:12" s="59" customFormat="1" ht="21.75" customHeight="1" x14ac:dyDescent="0.5">
      <c r="A148" s="52"/>
      <c r="B148" s="60"/>
      <c r="C148" s="22" t="s">
        <v>92</v>
      </c>
      <c r="D148" s="61">
        <v>20</v>
      </c>
      <c r="E148" s="7" t="s">
        <v>36</v>
      </c>
      <c r="F148" s="55">
        <v>94</v>
      </c>
      <c r="G148" s="55">
        <f t="shared" ref="G148" si="73">ROUNDDOWN(SUM(F148*D148),2)</f>
        <v>1880</v>
      </c>
      <c r="H148" s="55">
        <v>90</v>
      </c>
      <c r="I148" s="55">
        <f t="shared" ref="I148" si="74">ROUNDDOWN(SUM(D148*H148),2)</f>
        <v>1800</v>
      </c>
      <c r="J148" s="55">
        <f t="shared" ref="J148" si="75">IF(D148&gt;0,SUM(G148,I148)," ")</f>
        <v>3680</v>
      </c>
      <c r="K148" s="55"/>
      <c r="L148" s="58"/>
    </row>
    <row r="149" spans="1:12" s="59" customFormat="1" ht="21.75" customHeight="1" x14ac:dyDescent="0.5">
      <c r="A149" s="52"/>
      <c r="B149" s="60" t="s">
        <v>15</v>
      </c>
      <c r="C149" s="22" t="s">
        <v>93</v>
      </c>
      <c r="D149" s="55"/>
      <c r="E149" s="82"/>
      <c r="F149" s="55"/>
      <c r="G149" s="55"/>
      <c r="H149" s="55"/>
      <c r="I149" s="55"/>
      <c r="J149" s="55"/>
      <c r="K149" s="55"/>
      <c r="L149" s="58"/>
    </row>
    <row r="150" spans="1:12" s="59" customFormat="1" ht="21.75" customHeight="1" x14ac:dyDescent="0.5">
      <c r="A150" s="52"/>
      <c r="B150" s="60"/>
      <c r="C150" s="22" t="s">
        <v>94</v>
      </c>
      <c r="D150" s="55"/>
      <c r="E150" s="82"/>
      <c r="F150" s="55"/>
      <c r="G150" s="55"/>
      <c r="H150" s="55"/>
      <c r="I150" s="55"/>
      <c r="J150" s="55"/>
      <c r="K150" s="55"/>
      <c r="L150" s="58"/>
    </row>
    <row r="151" spans="1:12" s="59" customFormat="1" ht="21.75" customHeight="1" x14ac:dyDescent="0.5">
      <c r="A151" s="52"/>
      <c r="B151" s="60"/>
      <c r="C151" s="22" t="s">
        <v>112</v>
      </c>
      <c r="D151" s="61">
        <v>50</v>
      </c>
      <c r="E151" s="7" t="s">
        <v>36</v>
      </c>
      <c r="F151" s="55">
        <v>157</v>
      </c>
      <c r="G151" s="55">
        <f t="shared" ref="G151" si="76">ROUNDDOWN(SUM(F151*D151),2)</f>
        <v>7850</v>
      </c>
      <c r="H151" s="55">
        <v>90</v>
      </c>
      <c r="I151" s="55">
        <f t="shared" ref="I151" si="77">ROUNDDOWN(SUM(D151*H151),2)</f>
        <v>4500</v>
      </c>
      <c r="J151" s="55">
        <f t="shared" ref="J151" si="78">IF(D151&gt;0,SUM(G151,I151)," ")</f>
        <v>12350</v>
      </c>
      <c r="K151" s="55"/>
      <c r="L151" s="58"/>
    </row>
    <row r="152" spans="1:12" s="59" customFormat="1" ht="21.75" customHeight="1" x14ac:dyDescent="0.5">
      <c r="A152" s="52"/>
      <c r="B152" s="60" t="s">
        <v>15</v>
      </c>
      <c r="C152" s="22" t="s">
        <v>57</v>
      </c>
      <c r="D152" s="55"/>
      <c r="E152" s="82"/>
      <c r="F152" s="55"/>
      <c r="G152" s="55"/>
      <c r="H152" s="55"/>
      <c r="I152" s="55"/>
      <c r="J152" s="55"/>
      <c r="K152" s="55"/>
      <c r="L152" s="58"/>
    </row>
    <row r="153" spans="1:12" s="59" customFormat="1" ht="21.75" customHeight="1" x14ac:dyDescent="0.5">
      <c r="A153" s="52"/>
      <c r="B153" s="60"/>
      <c r="C153" s="22" t="s">
        <v>58</v>
      </c>
      <c r="D153" s="61">
        <v>10</v>
      </c>
      <c r="E153" s="7" t="s">
        <v>36</v>
      </c>
      <c r="F153" s="55">
        <v>660</v>
      </c>
      <c r="G153" s="55">
        <f t="shared" ref="G153" si="79">ROUNDDOWN(SUM(F153*D153),2)</f>
        <v>6600</v>
      </c>
      <c r="H153" s="55">
        <v>500</v>
      </c>
      <c r="I153" s="55">
        <f t="shared" ref="I153" si="80">ROUNDDOWN(SUM(D153*H153),2)</f>
        <v>5000</v>
      </c>
      <c r="J153" s="55">
        <f t="shared" ref="J153" si="81">IF(D153&gt;0,SUM(G153,I153)," ")</f>
        <v>11600</v>
      </c>
      <c r="K153" s="55"/>
      <c r="L153" s="58"/>
    </row>
    <row r="154" spans="1:12" s="59" customFormat="1" ht="21.75" customHeight="1" x14ac:dyDescent="0.5">
      <c r="A154" s="52"/>
      <c r="B154" s="60" t="s">
        <v>15</v>
      </c>
      <c r="C154" s="22" t="s">
        <v>95</v>
      </c>
      <c r="D154" s="55"/>
      <c r="E154" s="80"/>
      <c r="F154" s="55"/>
      <c r="G154" s="55"/>
      <c r="H154" s="55"/>
      <c r="I154" s="55"/>
      <c r="J154" s="55"/>
      <c r="K154" s="55"/>
      <c r="L154" s="58"/>
    </row>
    <row r="155" spans="1:12" s="59" customFormat="1" ht="21.75" customHeight="1" x14ac:dyDescent="0.5">
      <c r="A155" s="52"/>
      <c r="B155" s="60"/>
      <c r="C155" s="22" t="s">
        <v>96</v>
      </c>
      <c r="D155" s="61">
        <v>10</v>
      </c>
      <c r="E155" s="7" t="s">
        <v>59</v>
      </c>
      <c r="F155" s="55">
        <v>420</v>
      </c>
      <c r="G155" s="55">
        <f t="shared" ref="G155" si="82">ROUNDDOWN(SUM(F155*D155),2)</f>
        <v>4200</v>
      </c>
      <c r="H155" s="55">
        <v>0</v>
      </c>
      <c r="I155" s="55">
        <f>+D155*H155</f>
        <v>0</v>
      </c>
      <c r="J155" s="55">
        <f t="shared" ref="J155" si="83">IF(D155&gt;0,SUM(G155,I155)," ")</f>
        <v>4200</v>
      </c>
      <c r="K155" s="55"/>
      <c r="L155" s="58"/>
    </row>
    <row r="156" spans="1:12" s="59" customFormat="1" ht="21.75" customHeight="1" x14ac:dyDescent="0.5">
      <c r="A156" s="52"/>
      <c r="B156" s="60" t="s">
        <v>15</v>
      </c>
      <c r="C156" s="22" t="s">
        <v>275</v>
      </c>
      <c r="D156" s="55"/>
      <c r="E156" s="80"/>
      <c r="F156" s="55"/>
      <c r="G156" s="55"/>
      <c r="H156" s="55"/>
      <c r="I156" s="55"/>
      <c r="J156" s="55"/>
      <c r="K156" s="55"/>
      <c r="L156" s="58"/>
    </row>
    <row r="157" spans="1:12" s="59" customFormat="1" ht="21.75" customHeight="1" x14ac:dyDescent="0.5">
      <c r="A157" s="52"/>
      <c r="B157" s="60"/>
      <c r="C157" s="22" t="s">
        <v>60</v>
      </c>
      <c r="D157" s="61">
        <v>20</v>
      </c>
      <c r="E157" s="7" t="s">
        <v>59</v>
      </c>
      <c r="F157" s="55">
        <v>108</v>
      </c>
      <c r="G157" s="55">
        <f>ROUNDDOWN(SUM(F157*D157),2)</f>
        <v>2160</v>
      </c>
      <c r="H157" s="55">
        <v>0</v>
      </c>
      <c r="I157" s="55">
        <f>+D157*H157</f>
        <v>0</v>
      </c>
      <c r="J157" s="55">
        <f>IF(D157&gt;0,SUM(G157,I157)," ")</f>
        <v>2160</v>
      </c>
      <c r="K157" s="55"/>
      <c r="L157" s="58"/>
    </row>
    <row r="158" spans="1:12" s="59" customFormat="1" ht="21.75" customHeight="1" x14ac:dyDescent="0.5">
      <c r="A158" s="128"/>
      <c r="B158" s="129"/>
      <c r="C158" s="195"/>
      <c r="D158" s="131"/>
      <c r="E158" s="132"/>
      <c r="F158" s="133"/>
      <c r="G158" s="133"/>
      <c r="H158" s="133"/>
      <c r="I158" s="133"/>
      <c r="J158" s="133"/>
      <c r="K158" s="133"/>
      <c r="L158" s="58"/>
    </row>
    <row r="159" spans="1:12" s="59" customFormat="1" ht="21.75" customHeight="1" x14ac:dyDescent="0.5">
      <c r="A159" s="52"/>
      <c r="B159" s="60" t="s">
        <v>15</v>
      </c>
      <c r="C159" s="22" t="s">
        <v>276</v>
      </c>
      <c r="D159" s="55"/>
      <c r="E159" s="80"/>
      <c r="F159" s="55"/>
      <c r="G159" s="55"/>
      <c r="H159" s="55"/>
      <c r="I159" s="55"/>
      <c r="J159" s="55"/>
      <c r="K159" s="55"/>
      <c r="L159" s="58"/>
    </row>
    <row r="160" spans="1:12" s="59" customFormat="1" ht="21.75" customHeight="1" x14ac:dyDescent="0.5">
      <c r="A160" s="52"/>
      <c r="B160" s="60"/>
      <c r="C160" s="22" t="s">
        <v>60</v>
      </c>
      <c r="D160" s="61">
        <v>20</v>
      </c>
      <c r="E160" s="7" t="s">
        <v>59</v>
      </c>
      <c r="F160" s="55">
        <v>108</v>
      </c>
      <c r="G160" s="55">
        <f>ROUNDDOWN(SUM(F160*D160),2)</f>
        <v>2160</v>
      </c>
      <c r="H160" s="55">
        <v>0</v>
      </c>
      <c r="I160" s="55">
        <f>+D160*H160</f>
        <v>0</v>
      </c>
      <c r="J160" s="55">
        <f>IF(D160&gt;0,SUM(G160,I160)," ")</f>
        <v>2160</v>
      </c>
      <c r="K160" s="55"/>
      <c r="L160" s="58"/>
    </row>
    <row r="161" spans="1:21" s="59" customFormat="1" ht="21.75" customHeight="1" x14ac:dyDescent="0.5">
      <c r="A161" s="52"/>
      <c r="B161" s="60" t="s">
        <v>15</v>
      </c>
      <c r="C161" s="6" t="s">
        <v>97</v>
      </c>
      <c r="D161" s="61"/>
      <c r="E161" s="7"/>
      <c r="F161" s="55"/>
      <c r="G161" s="55"/>
      <c r="H161" s="55"/>
      <c r="I161" s="55"/>
      <c r="J161" s="55"/>
      <c r="K161" s="55"/>
      <c r="L161" s="58"/>
    </row>
    <row r="162" spans="1:21" s="59" customFormat="1" ht="21.75" customHeight="1" x14ac:dyDescent="0.5">
      <c r="A162" s="52"/>
      <c r="B162" s="60"/>
      <c r="C162" s="6" t="s">
        <v>277</v>
      </c>
      <c r="D162" s="61">
        <v>1780</v>
      </c>
      <c r="E162" s="7" t="s">
        <v>21</v>
      </c>
      <c r="F162" s="55">
        <v>5.77</v>
      </c>
      <c r="G162" s="55">
        <f t="shared" ref="G162" si="84">ROUNDDOWN(SUM(F162*D162),2)</f>
        <v>10270.6</v>
      </c>
      <c r="H162" s="55">
        <v>5</v>
      </c>
      <c r="I162" s="55">
        <f t="shared" ref="I162" si="85">ROUNDDOWN(SUM(D162*H162),2)</f>
        <v>8900</v>
      </c>
      <c r="J162" s="55">
        <f t="shared" ref="J162" si="86">IF(D162&gt;0,SUM(G162,I162)," ")</f>
        <v>19170.599999999999</v>
      </c>
      <c r="K162" s="55"/>
      <c r="L162" s="58"/>
    </row>
    <row r="163" spans="1:21" s="59" customFormat="1" ht="21.75" customHeight="1" x14ac:dyDescent="0.5">
      <c r="A163" s="52"/>
      <c r="B163" s="60" t="s">
        <v>15</v>
      </c>
      <c r="C163" s="6" t="s">
        <v>61</v>
      </c>
      <c r="D163" s="61"/>
      <c r="E163" s="7"/>
      <c r="F163" s="55"/>
      <c r="G163" s="55"/>
      <c r="H163" s="55"/>
      <c r="I163" s="55"/>
      <c r="J163" s="55"/>
      <c r="K163" s="55"/>
      <c r="L163" s="58"/>
    </row>
    <row r="164" spans="1:21" s="59" customFormat="1" ht="21.75" customHeight="1" x14ac:dyDescent="0.5">
      <c r="A164" s="52"/>
      <c r="B164" s="60"/>
      <c r="C164" s="6" t="s">
        <v>278</v>
      </c>
      <c r="D164" s="61">
        <v>1200</v>
      </c>
      <c r="E164" s="7" t="s">
        <v>21</v>
      </c>
      <c r="F164" s="55">
        <v>8.5500000000000007</v>
      </c>
      <c r="G164" s="55">
        <f t="shared" ref="G164" si="87">ROUNDDOWN(SUM(F164*D164),2)</f>
        <v>10260</v>
      </c>
      <c r="H164" s="55">
        <v>7</v>
      </c>
      <c r="I164" s="55">
        <f t="shared" ref="I164" si="88">ROUNDDOWN(SUM(D164*H164),2)</f>
        <v>8400</v>
      </c>
      <c r="J164" s="55">
        <f t="shared" ref="J164" si="89">IF(D164&gt;0,SUM(G164,I164)," ")</f>
        <v>18660</v>
      </c>
      <c r="K164" s="55"/>
      <c r="L164" s="58"/>
    </row>
    <row r="165" spans="1:21" s="59" customFormat="1" ht="21.75" customHeight="1" x14ac:dyDescent="0.5">
      <c r="A165" s="52"/>
      <c r="B165" s="60" t="s">
        <v>15</v>
      </c>
      <c r="C165" s="6" t="s">
        <v>61</v>
      </c>
      <c r="D165" s="61"/>
      <c r="E165" s="7"/>
      <c r="F165" s="55"/>
      <c r="G165" s="55"/>
      <c r="H165" s="55"/>
      <c r="I165" s="55"/>
      <c r="J165" s="55"/>
      <c r="K165" s="55"/>
      <c r="L165" s="58"/>
    </row>
    <row r="166" spans="1:21" s="59" customFormat="1" ht="21.75" customHeight="1" x14ac:dyDescent="0.5">
      <c r="A166" s="52"/>
      <c r="B166" s="60"/>
      <c r="C166" s="6" t="s">
        <v>279</v>
      </c>
      <c r="D166" s="61">
        <v>100</v>
      </c>
      <c r="E166" s="7" t="s">
        <v>21</v>
      </c>
      <c r="F166" s="55">
        <v>12.9</v>
      </c>
      <c r="G166" s="55">
        <f t="shared" ref="G166" si="90">ROUNDDOWN(SUM(F166*D166),2)</f>
        <v>1290</v>
      </c>
      <c r="H166" s="55">
        <v>10</v>
      </c>
      <c r="I166" s="55">
        <f t="shared" ref="I166" si="91">ROUNDDOWN(SUM(D166*H166),2)</f>
        <v>1000</v>
      </c>
      <c r="J166" s="55">
        <f t="shared" ref="J166" si="92">IF(D166&gt;0,SUM(G166,I166)," ")</f>
        <v>2290</v>
      </c>
      <c r="K166" s="55"/>
      <c r="L166" s="58"/>
    </row>
    <row r="167" spans="1:21" s="205" customFormat="1" ht="24" x14ac:dyDescent="0.55000000000000004">
      <c r="A167" s="196"/>
      <c r="B167" s="60" t="s">
        <v>15</v>
      </c>
      <c r="C167" s="197" t="s">
        <v>172</v>
      </c>
      <c r="D167" s="198"/>
      <c r="E167" s="199"/>
      <c r="F167" s="200"/>
      <c r="G167" s="201"/>
      <c r="H167" s="201"/>
      <c r="I167" s="201"/>
      <c r="J167" s="202"/>
      <c r="K167" s="200"/>
      <c r="L167" s="203"/>
      <c r="M167" s="204"/>
      <c r="N167" s="204"/>
      <c r="O167" s="204"/>
      <c r="P167" s="204"/>
      <c r="Q167" s="204"/>
      <c r="R167" s="204"/>
      <c r="S167" s="204"/>
      <c r="T167" s="204"/>
      <c r="U167" s="204"/>
    </row>
    <row r="168" spans="1:21" s="205" customFormat="1" ht="24.75" x14ac:dyDescent="0.55000000000000004">
      <c r="A168" s="196"/>
      <c r="B168" s="206"/>
      <c r="C168" s="207" t="s">
        <v>280</v>
      </c>
      <c r="D168" s="208">
        <v>50</v>
      </c>
      <c r="E168" s="7" t="s">
        <v>21</v>
      </c>
      <c r="F168" s="85">
        <v>36.97</v>
      </c>
      <c r="G168" s="85">
        <f>+D168*F168</f>
        <v>1848.5</v>
      </c>
      <c r="H168" s="83">
        <v>16</v>
      </c>
      <c r="I168" s="85">
        <f>+D168*H168</f>
        <v>800</v>
      </c>
      <c r="J168" s="85">
        <f>+G168+I168</f>
        <v>2648.5</v>
      </c>
      <c r="K168" s="200"/>
      <c r="L168" s="203"/>
      <c r="M168" s="204"/>
      <c r="N168" s="204"/>
      <c r="O168" s="204"/>
      <c r="P168" s="204"/>
      <c r="Q168" s="204"/>
      <c r="R168" s="204"/>
      <c r="S168" s="204"/>
      <c r="T168" s="204"/>
      <c r="U168" s="204"/>
    </row>
    <row r="169" spans="1:21" s="205" customFormat="1" ht="24" x14ac:dyDescent="0.55000000000000004">
      <c r="A169" s="196"/>
      <c r="B169" s="60" t="s">
        <v>15</v>
      </c>
      <c r="C169" s="197" t="s">
        <v>172</v>
      </c>
      <c r="D169" s="198"/>
      <c r="E169" s="199"/>
      <c r="F169" s="200"/>
      <c r="G169" s="201"/>
      <c r="H169" s="201"/>
      <c r="I169" s="201"/>
      <c r="J169" s="202"/>
      <c r="K169" s="200"/>
      <c r="L169" s="203"/>
      <c r="M169" s="204"/>
      <c r="N169" s="204"/>
      <c r="O169" s="204"/>
      <c r="P169" s="204"/>
      <c r="Q169" s="204"/>
      <c r="R169" s="204"/>
      <c r="S169" s="204"/>
      <c r="T169" s="204"/>
      <c r="U169" s="204"/>
    </row>
    <row r="170" spans="1:21" s="205" customFormat="1" ht="24.75" x14ac:dyDescent="0.55000000000000004">
      <c r="A170" s="196"/>
      <c r="B170" s="206"/>
      <c r="C170" s="207" t="s">
        <v>281</v>
      </c>
      <c r="D170" s="208">
        <v>45</v>
      </c>
      <c r="E170" s="7" t="s">
        <v>21</v>
      </c>
      <c r="F170" s="85">
        <v>57.37</v>
      </c>
      <c r="G170" s="85">
        <f>+D170*F170</f>
        <v>2581.65</v>
      </c>
      <c r="H170" s="83">
        <v>20</v>
      </c>
      <c r="I170" s="85">
        <f>+D170*H170</f>
        <v>900</v>
      </c>
      <c r="J170" s="85">
        <f>+G170+I170</f>
        <v>3481.65</v>
      </c>
      <c r="K170" s="200"/>
      <c r="L170" s="203"/>
      <c r="M170" s="204"/>
      <c r="N170" s="204"/>
      <c r="O170" s="204"/>
      <c r="P170" s="204"/>
      <c r="Q170" s="204"/>
      <c r="R170" s="204"/>
      <c r="S170" s="204"/>
      <c r="T170" s="204"/>
      <c r="U170" s="204"/>
    </row>
    <row r="171" spans="1:21" s="59" customFormat="1" ht="21.75" customHeight="1" x14ac:dyDescent="0.5">
      <c r="A171" s="52"/>
      <c r="B171" s="60" t="s">
        <v>15</v>
      </c>
      <c r="C171" s="6" t="s">
        <v>62</v>
      </c>
      <c r="D171" s="61">
        <v>1</v>
      </c>
      <c r="E171" s="7" t="s">
        <v>23</v>
      </c>
      <c r="F171" s="55">
        <f>SUM(G162:G170)*0.05</f>
        <v>1312.5375000000001</v>
      </c>
      <c r="G171" s="55">
        <f t="shared" ref="G171:G173" si="93">ROUNDDOWN(SUM(F171*D171),2)</f>
        <v>1312.53</v>
      </c>
      <c r="H171" s="55">
        <v>0</v>
      </c>
      <c r="I171" s="55">
        <f>+D171*H171</f>
        <v>0</v>
      </c>
      <c r="J171" s="55">
        <f t="shared" ref="J171:J173" si="94">IF(D171&gt;0,SUM(G171,I171)," ")</f>
        <v>1312.53</v>
      </c>
      <c r="K171" s="55"/>
      <c r="L171" s="58"/>
    </row>
    <row r="172" spans="1:21" s="211" customFormat="1" ht="21.75" customHeight="1" x14ac:dyDescent="0.5">
      <c r="A172" s="209"/>
      <c r="B172" s="158" t="s">
        <v>15</v>
      </c>
      <c r="C172" s="109" t="s">
        <v>269</v>
      </c>
      <c r="D172" s="159">
        <v>160</v>
      </c>
      <c r="E172" s="68" t="s">
        <v>19</v>
      </c>
      <c r="F172" s="55">
        <v>42.31</v>
      </c>
      <c r="G172" s="55">
        <f t="shared" si="93"/>
        <v>6769.6</v>
      </c>
      <c r="H172" s="55">
        <v>80</v>
      </c>
      <c r="I172" s="55">
        <f t="shared" ref="I172" si="95">ROUNDDOWN(SUM(D172*H172),2)</f>
        <v>12800</v>
      </c>
      <c r="J172" s="55">
        <f t="shared" si="94"/>
        <v>19569.599999999999</v>
      </c>
      <c r="K172" s="55"/>
      <c r="L172" s="210"/>
    </row>
    <row r="173" spans="1:21" s="59" customFormat="1" ht="21.75" customHeight="1" x14ac:dyDescent="0.5">
      <c r="A173" s="212"/>
      <c r="B173" s="158" t="s">
        <v>15</v>
      </c>
      <c r="C173" s="6" t="s">
        <v>63</v>
      </c>
      <c r="D173" s="61">
        <v>1</v>
      </c>
      <c r="E173" s="7" t="s">
        <v>23</v>
      </c>
      <c r="F173" s="55">
        <f>G172*15/100</f>
        <v>1015.44</v>
      </c>
      <c r="G173" s="55">
        <f t="shared" si="93"/>
        <v>1015.44</v>
      </c>
      <c r="H173" s="55">
        <v>0</v>
      </c>
      <c r="I173" s="55">
        <f>+D173*H173</f>
        <v>0</v>
      </c>
      <c r="J173" s="55">
        <f t="shared" si="94"/>
        <v>1015.44</v>
      </c>
      <c r="K173" s="55"/>
      <c r="L173" s="58"/>
    </row>
    <row r="174" spans="1:21" s="218" customFormat="1" ht="21.75" x14ac:dyDescent="0.5">
      <c r="A174" s="213"/>
      <c r="B174" s="158" t="s">
        <v>15</v>
      </c>
      <c r="C174" s="214" t="s">
        <v>173</v>
      </c>
      <c r="D174" s="215"/>
      <c r="E174" s="216"/>
      <c r="F174" s="216"/>
      <c r="G174" s="216"/>
      <c r="H174" s="216"/>
      <c r="I174" s="216"/>
      <c r="J174" s="216"/>
      <c r="K174" s="217"/>
    </row>
    <row r="175" spans="1:21" s="218" customFormat="1" ht="21.75" x14ac:dyDescent="0.5">
      <c r="A175" s="213"/>
      <c r="B175" s="219"/>
      <c r="C175" s="214" t="s">
        <v>174</v>
      </c>
      <c r="D175" s="220">
        <v>1</v>
      </c>
      <c r="E175" s="221" t="s">
        <v>59</v>
      </c>
      <c r="F175" s="222">
        <v>195</v>
      </c>
      <c r="G175" s="222">
        <f t="shared" ref="G175" si="96">SUM(F175*D175)</f>
        <v>195</v>
      </c>
      <c r="H175" s="222">
        <v>100</v>
      </c>
      <c r="I175" s="223">
        <f>H175*D175</f>
        <v>100</v>
      </c>
      <c r="J175" s="223">
        <f>I175+G175</f>
        <v>295</v>
      </c>
      <c r="K175" s="217"/>
    </row>
    <row r="176" spans="1:21" s="59" customFormat="1" ht="21.75" customHeight="1" x14ac:dyDescent="0.65">
      <c r="A176" s="149"/>
      <c r="B176" s="337"/>
      <c r="C176" s="180" t="s">
        <v>226</v>
      </c>
      <c r="D176" s="131"/>
      <c r="E176" s="132"/>
      <c r="F176" s="133"/>
      <c r="G176" s="133"/>
      <c r="H176" s="133"/>
      <c r="I176" s="133"/>
      <c r="J176" s="338">
        <f>SUM(J132:J175)</f>
        <v>147643.32</v>
      </c>
      <c r="K176" s="165"/>
      <c r="L176" s="58"/>
    </row>
    <row r="177" spans="1:12" s="59" customFormat="1" ht="21.75" customHeight="1" x14ac:dyDescent="0.5">
      <c r="A177" s="52"/>
      <c r="B177" s="53" t="s">
        <v>65</v>
      </c>
      <c r="C177" s="127" t="s">
        <v>67</v>
      </c>
      <c r="D177" s="55"/>
      <c r="E177" s="82"/>
      <c r="F177" s="55"/>
      <c r="G177" s="55"/>
      <c r="H177" s="55"/>
      <c r="I177" s="55"/>
      <c r="J177" s="55"/>
      <c r="K177" s="55"/>
      <c r="L177" s="58"/>
    </row>
    <row r="178" spans="1:12" s="59" customFormat="1" ht="21.75" x14ac:dyDescent="0.5">
      <c r="A178" s="52"/>
      <c r="B178" s="60" t="s">
        <v>15</v>
      </c>
      <c r="C178" s="6" t="s">
        <v>154</v>
      </c>
      <c r="D178" s="56"/>
      <c r="E178" s="82"/>
      <c r="F178" s="56"/>
      <c r="G178" s="56"/>
      <c r="H178" s="56"/>
      <c r="I178" s="56"/>
      <c r="J178" s="56"/>
      <c r="K178" s="80"/>
    </row>
    <row r="179" spans="1:12" s="59" customFormat="1" ht="21.75" x14ac:dyDescent="0.5">
      <c r="A179" s="52"/>
      <c r="B179" s="125"/>
      <c r="C179" s="6" t="s">
        <v>155</v>
      </c>
      <c r="D179" s="191">
        <v>1241</v>
      </c>
      <c r="E179" s="7" t="s">
        <v>16</v>
      </c>
      <c r="F179" s="56">
        <v>54</v>
      </c>
      <c r="G179" s="56">
        <f t="shared" ref="G179" si="97">ROUNDDOWN(SUM(F179*D179),2)</f>
        <v>67014</v>
      </c>
      <c r="H179" s="56">
        <v>28</v>
      </c>
      <c r="I179" s="81">
        <f t="shared" ref="I179" si="98">ROUNDDOWN(SUM(D179*H179),2)</f>
        <v>34748</v>
      </c>
      <c r="J179" s="56">
        <f>+G179+I179</f>
        <v>101762</v>
      </c>
      <c r="K179" s="80"/>
    </row>
    <row r="180" spans="1:12" s="59" customFormat="1" ht="21.75" customHeight="1" x14ac:dyDescent="0.5">
      <c r="A180" s="52"/>
      <c r="B180" s="60" t="s">
        <v>15</v>
      </c>
      <c r="C180" s="6" t="s">
        <v>118</v>
      </c>
      <c r="D180" s="55"/>
      <c r="E180" s="82"/>
      <c r="F180" s="55"/>
      <c r="G180" s="55"/>
      <c r="H180" s="55"/>
      <c r="I180" s="55"/>
      <c r="J180" s="55"/>
      <c r="K180" s="55"/>
      <c r="L180" s="58"/>
    </row>
    <row r="181" spans="1:12" s="59" customFormat="1" ht="21.75" customHeight="1" x14ac:dyDescent="0.5">
      <c r="A181" s="52"/>
      <c r="B181" s="125"/>
      <c r="C181" s="6" t="s">
        <v>68</v>
      </c>
      <c r="D181" s="194">
        <v>539</v>
      </c>
      <c r="E181" s="7" t="s">
        <v>16</v>
      </c>
      <c r="F181" s="55">
        <v>54</v>
      </c>
      <c r="G181" s="55">
        <f t="shared" ref="G181" si="99">ROUNDDOWN(SUM(F181*D181),2)</f>
        <v>29106</v>
      </c>
      <c r="H181" s="55">
        <v>34</v>
      </c>
      <c r="I181" s="55">
        <f t="shared" ref="I181" si="100">ROUNDDOWN(SUM(D181*H181),2)</f>
        <v>18326</v>
      </c>
      <c r="J181" s="55">
        <f>+G181+I181</f>
        <v>47432</v>
      </c>
      <c r="K181" s="55"/>
      <c r="L181" s="58"/>
    </row>
    <row r="182" spans="1:12" s="59" customFormat="1" ht="21.75" customHeight="1" x14ac:dyDescent="0.5">
      <c r="A182" s="52"/>
      <c r="B182" s="60" t="s">
        <v>15</v>
      </c>
      <c r="C182" s="6" t="s">
        <v>109</v>
      </c>
      <c r="D182" s="55"/>
      <c r="E182" s="82"/>
      <c r="F182" s="55"/>
      <c r="G182" s="55"/>
      <c r="H182" s="55"/>
      <c r="I182" s="55"/>
      <c r="J182" s="55"/>
      <c r="K182" s="55"/>
      <c r="L182" s="58"/>
    </row>
    <row r="183" spans="1:12" s="59" customFormat="1" ht="21.75" customHeight="1" x14ac:dyDescent="0.5">
      <c r="A183" s="52"/>
      <c r="B183" s="125"/>
      <c r="C183" s="6" t="s">
        <v>69</v>
      </c>
      <c r="D183" s="194">
        <v>332</v>
      </c>
      <c r="E183" s="7" t="s">
        <v>16</v>
      </c>
      <c r="F183" s="55">
        <v>41</v>
      </c>
      <c r="G183" s="55">
        <f t="shared" ref="G183" si="101">ROUNDDOWN(SUM(F183*D183),2)</f>
        <v>13612</v>
      </c>
      <c r="H183" s="55">
        <v>30</v>
      </c>
      <c r="I183" s="55">
        <f t="shared" ref="I183" si="102">ROUNDDOWN(SUM(D183*H183),2)</f>
        <v>9960</v>
      </c>
      <c r="J183" s="55">
        <f>+G183+I183</f>
        <v>23572</v>
      </c>
      <c r="K183" s="55"/>
      <c r="L183" s="58"/>
    </row>
    <row r="184" spans="1:12" s="6" customFormat="1" ht="21.75" customHeight="1" x14ac:dyDescent="0.5">
      <c r="A184" s="7"/>
      <c r="B184" s="60" t="s">
        <v>15</v>
      </c>
      <c r="C184" s="6" t="s">
        <v>137</v>
      </c>
      <c r="D184" s="72"/>
      <c r="E184" s="7"/>
      <c r="F184" s="156"/>
      <c r="G184" s="55"/>
      <c r="H184" s="156"/>
      <c r="I184" s="55"/>
      <c r="J184" s="228"/>
      <c r="K184" s="72"/>
      <c r="L184" s="13"/>
    </row>
    <row r="185" spans="1:12" s="6" customFormat="1" ht="21.75" customHeight="1" x14ac:dyDescent="0.5">
      <c r="A185" s="7"/>
      <c r="C185" s="6" t="s">
        <v>138</v>
      </c>
      <c r="D185" s="72">
        <v>583</v>
      </c>
      <c r="E185" s="7" t="s">
        <v>16</v>
      </c>
      <c r="F185" s="156">
        <v>77</v>
      </c>
      <c r="G185" s="229">
        <f t="shared" ref="G185" si="103">SUM(F185*D185)</f>
        <v>44891</v>
      </c>
      <c r="H185" s="156">
        <v>38</v>
      </c>
      <c r="I185" s="229">
        <f t="shared" ref="I185" si="104">SUM(H185*D185)</f>
        <v>22154</v>
      </c>
      <c r="J185" s="229">
        <f>SUM(I185+G185)</f>
        <v>67045</v>
      </c>
      <c r="K185" s="72"/>
      <c r="L185" s="13"/>
    </row>
    <row r="186" spans="1:12" s="59" customFormat="1" ht="21.75" customHeight="1" x14ac:dyDescent="0.5">
      <c r="A186" s="52"/>
      <c r="B186" s="60" t="s">
        <v>15</v>
      </c>
      <c r="C186" s="6" t="s">
        <v>113</v>
      </c>
      <c r="D186" s="80"/>
      <c r="E186" s="80"/>
      <c r="F186" s="55"/>
      <c r="G186" s="55"/>
      <c r="H186" s="55"/>
      <c r="I186" s="55"/>
      <c r="J186" s="55"/>
      <c r="K186" s="55"/>
      <c r="L186" s="58"/>
    </row>
    <row r="187" spans="1:12" s="59" customFormat="1" ht="21.75" customHeight="1" x14ac:dyDescent="0.5">
      <c r="A187" s="52"/>
      <c r="B187" s="60"/>
      <c r="C187" s="6" t="s">
        <v>80</v>
      </c>
      <c r="D187" s="63">
        <v>517</v>
      </c>
      <c r="E187" s="7" t="s">
        <v>16</v>
      </c>
      <c r="F187" s="55">
        <v>60</v>
      </c>
      <c r="G187" s="55">
        <f>ROUNDDOWN(SUM(F187*D187),2)</f>
        <v>31020</v>
      </c>
      <c r="H187" s="55">
        <v>38</v>
      </c>
      <c r="I187" s="55">
        <f>ROUNDDOWN(SUM(D187*H187),2)</f>
        <v>19646</v>
      </c>
      <c r="J187" s="55">
        <f>+G187+I187</f>
        <v>50666</v>
      </c>
      <c r="K187" s="55"/>
      <c r="L187" s="58"/>
    </row>
    <row r="188" spans="1:12" s="59" customFormat="1" ht="21.75" customHeight="1" x14ac:dyDescent="0.65">
      <c r="A188" s="52"/>
      <c r="B188" s="125"/>
      <c r="C188" s="125" t="s">
        <v>227</v>
      </c>
      <c r="D188" s="55"/>
      <c r="E188" s="82"/>
      <c r="F188" s="55"/>
      <c r="G188" s="55"/>
      <c r="H188" s="55"/>
      <c r="I188" s="55"/>
      <c r="J188" s="126">
        <f>SUM(J179:J187)</f>
        <v>290477</v>
      </c>
      <c r="K188" s="55"/>
      <c r="L188" s="58"/>
    </row>
    <row r="189" spans="1:12" s="59" customFormat="1" ht="21.75" x14ac:dyDescent="0.5">
      <c r="A189" s="52"/>
      <c r="B189" s="125" t="s">
        <v>66</v>
      </c>
      <c r="C189" s="127" t="s">
        <v>181</v>
      </c>
      <c r="D189" s="63"/>
      <c r="E189" s="7"/>
      <c r="F189" s="56"/>
      <c r="G189" s="56"/>
      <c r="H189" s="80"/>
      <c r="I189" s="56"/>
      <c r="J189" s="350" t="s">
        <v>70</v>
      </c>
      <c r="K189" s="350"/>
    </row>
    <row r="190" spans="1:12" s="59" customFormat="1" ht="21.75" x14ac:dyDescent="0.5">
      <c r="A190" s="52"/>
      <c r="B190" s="134" t="s">
        <v>15</v>
      </c>
      <c r="C190" s="230" t="s">
        <v>182</v>
      </c>
      <c r="D190" s="56"/>
      <c r="E190" s="82"/>
      <c r="F190" s="56"/>
      <c r="G190" s="56"/>
      <c r="H190" s="56"/>
      <c r="I190" s="56"/>
      <c r="J190" s="193"/>
      <c r="K190" s="82"/>
      <c r="L190" s="58"/>
    </row>
    <row r="191" spans="1:12" s="59" customFormat="1" ht="21.75" x14ac:dyDescent="0.5">
      <c r="A191" s="52"/>
      <c r="B191" s="125"/>
      <c r="C191" s="231" t="s">
        <v>183</v>
      </c>
      <c r="D191" s="191">
        <v>22</v>
      </c>
      <c r="E191" s="82" t="s">
        <v>132</v>
      </c>
      <c r="F191" s="56">
        <v>1218</v>
      </c>
      <c r="G191" s="81">
        <f t="shared" ref="G191" si="105">ROUNDDOWN(SUM(F191*D191),2)</f>
        <v>26796</v>
      </c>
      <c r="H191" s="56">
        <v>655</v>
      </c>
      <c r="I191" s="81">
        <f t="shared" ref="I191" si="106">ROUNDDOWN(SUM(D191*H191),2)</f>
        <v>14410</v>
      </c>
      <c r="J191" s="81">
        <f t="shared" ref="J191" si="107">IF(D191&gt;0,SUM(G191,I191)," ")</f>
        <v>41206</v>
      </c>
      <c r="K191" s="80"/>
      <c r="L191" s="58"/>
    </row>
    <row r="192" spans="1:12" s="59" customFormat="1" ht="21.75" x14ac:dyDescent="0.5">
      <c r="A192" s="52"/>
      <c r="B192" s="60" t="s">
        <v>15</v>
      </c>
      <c r="C192" s="6" t="s">
        <v>184</v>
      </c>
      <c r="D192" s="232"/>
      <c r="E192" s="82"/>
      <c r="F192" s="80"/>
      <c r="G192" s="56"/>
      <c r="H192" s="56"/>
      <c r="I192" s="56"/>
      <c r="J192" s="193"/>
      <c r="K192" s="80"/>
      <c r="L192" s="58"/>
    </row>
    <row r="193" spans="1:231" s="59" customFormat="1" ht="21.75" x14ac:dyDescent="0.5">
      <c r="A193" s="52"/>
      <c r="B193" s="15"/>
      <c r="C193" s="6" t="s">
        <v>185</v>
      </c>
      <c r="D193" s="232"/>
      <c r="E193" s="82"/>
      <c r="F193" s="80"/>
      <c r="G193" s="56"/>
      <c r="H193" s="56"/>
      <c r="I193" s="56"/>
      <c r="J193" s="193"/>
      <c r="K193" s="80"/>
      <c r="L193" s="58"/>
    </row>
    <row r="194" spans="1:231" s="59" customFormat="1" ht="21.75" x14ac:dyDescent="0.5">
      <c r="A194" s="52"/>
      <c r="B194" s="15"/>
      <c r="C194" s="233" t="s">
        <v>186</v>
      </c>
      <c r="D194" s="191">
        <v>11</v>
      </c>
      <c r="E194" s="82" t="s">
        <v>133</v>
      </c>
      <c r="F194" s="56">
        <v>1501</v>
      </c>
      <c r="G194" s="81">
        <f t="shared" ref="G194" si="108">ROUNDDOWN(SUM(F194*D194),2)</f>
        <v>16511</v>
      </c>
      <c r="H194" s="56">
        <v>498</v>
      </c>
      <c r="I194" s="81">
        <f t="shared" ref="I194" si="109">ROUNDDOWN(SUM(D194*H194),2)</f>
        <v>5478</v>
      </c>
      <c r="J194" s="81">
        <f t="shared" ref="J194" si="110">IF(D194&gt;0,SUM(G194,I194)," ")</f>
        <v>21989</v>
      </c>
      <c r="K194" s="80"/>
      <c r="L194" s="58"/>
    </row>
    <row r="195" spans="1:231" s="59" customFormat="1" ht="21.75" x14ac:dyDescent="0.5">
      <c r="A195" s="128"/>
      <c r="B195" s="234"/>
      <c r="C195" s="235"/>
      <c r="D195" s="224"/>
      <c r="E195" s="236"/>
      <c r="F195" s="225"/>
      <c r="G195" s="226"/>
      <c r="H195" s="225"/>
      <c r="I195" s="226"/>
      <c r="J195" s="226"/>
      <c r="K195" s="227"/>
      <c r="L195" s="58"/>
    </row>
    <row r="196" spans="1:231" s="59" customFormat="1" ht="21.75" x14ac:dyDescent="0.5">
      <c r="A196" s="52"/>
      <c r="B196" s="60" t="s">
        <v>15</v>
      </c>
      <c r="C196" s="6" t="s">
        <v>187</v>
      </c>
      <c r="D196" s="232"/>
      <c r="E196" s="82"/>
      <c r="F196" s="80"/>
      <c r="G196" s="56"/>
      <c r="H196" s="56"/>
      <c r="I196" s="56"/>
      <c r="J196" s="193"/>
      <c r="K196" s="80"/>
      <c r="L196" s="58"/>
    </row>
    <row r="197" spans="1:231" s="59" customFormat="1" ht="21.75" x14ac:dyDescent="0.5">
      <c r="A197" s="52"/>
      <c r="B197" s="15"/>
      <c r="C197" s="6" t="s">
        <v>185</v>
      </c>
      <c r="D197" s="232"/>
      <c r="E197" s="82"/>
      <c r="F197" s="80"/>
      <c r="G197" s="56"/>
      <c r="H197" s="56"/>
      <c r="I197" s="56"/>
      <c r="J197" s="193"/>
      <c r="K197" s="80"/>
      <c r="L197" s="58"/>
    </row>
    <row r="198" spans="1:231" s="59" customFormat="1" ht="21.75" x14ac:dyDescent="0.5">
      <c r="A198" s="52"/>
      <c r="B198" s="15"/>
      <c r="C198" s="233" t="s">
        <v>186</v>
      </c>
      <c r="D198" s="191">
        <v>11</v>
      </c>
      <c r="E198" s="82" t="s">
        <v>133</v>
      </c>
      <c r="F198" s="56">
        <v>1613</v>
      </c>
      <c r="G198" s="81">
        <f t="shared" ref="G198" si="111">ROUNDDOWN(SUM(F198*D198),2)</f>
        <v>17743</v>
      </c>
      <c r="H198" s="56">
        <v>498</v>
      </c>
      <c r="I198" s="81">
        <f t="shared" ref="I198" si="112">ROUNDDOWN(SUM(D198*H198),2)</f>
        <v>5478</v>
      </c>
      <c r="J198" s="81">
        <f t="shared" ref="J198" si="113">IF(D198&gt;0,SUM(G198,I198)," ")</f>
        <v>23221</v>
      </c>
      <c r="K198" s="80"/>
      <c r="L198" s="58"/>
    </row>
    <row r="199" spans="1:231" s="244" customFormat="1" ht="21.75" x14ac:dyDescent="0.5">
      <c r="A199" s="237"/>
      <c r="B199" s="238" t="s">
        <v>15</v>
      </c>
      <c r="C199" s="239" t="s">
        <v>71</v>
      </c>
      <c r="D199" s="240"/>
      <c r="E199" s="241"/>
      <c r="F199" s="240"/>
      <c r="G199" s="240"/>
      <c r="H199" s="240"/>
      <c r="I199" s="240"/>
      <c r="J199" s="242"/>
      <c r="K199" s="240"/>
      <c r="L199" s="243"/>
    </row>
    <row r="200" spans="1:231" s="244" customFormat="1" ht="21.75" x14ac:dyDescent="0.5">
      <c r="A200" s="237"/>
      <c r="B200" s="245"/>
      <c r="C200" s="239" t="s">
        <v>72</v>
      </c>
      <c r="D200" s="240"/>
      <c r="E200" s="241"/>
      <c r="F200" s="240"/>
      <c r="G200" s="240"/>
      <c r="H200" s="240"/>
      <c r="I200" s="240"/>
      <c r="J200" s="242"/>
      <c r="K200" s="240"/>
      <c r="L200" s="243"/>
    </row>
    <row r="201" spans="1:231" s="244" customFormat="1" ht="21.75" x14ac:dyDescent="0.5">
      <c r="A201" s="237"/>
      <c r="B201" s="245"/>
      <c r="C201" s="239" t="s">
        <v>17</v>
      </c>
      <c r="D201" s="246">
        <v>210</v>
      </c>
      <c r="E201" s="247" t="s">
        <v>16</v>
      </c>
      <c r="F201" s="240">
        <v>331</v>
      </c>
      <c r="G201" s="240">
        <f>ROUNDDOWN(SUM(F201*D201),2)</f>
        <v>69510</v>
      </c>
      <c r="H201" s="240">
        <v>71</v>
      </c>
      <c r="I201" s="240">
        <f>ROUNDDOWN(SUM(D201*H201),2)</f>
        <v>14910</v>
      </c>
      <c r="J201" s="240">
        <f>+G201+I201</f>
        <v>84420</v>
      </c>
      <c r="K201" s="240"/>
      <c r="L201" s="243"/>
    </row>
    <row r="202" spans="1:231" s="59" customFormat="1" ht="21.75" customHeight="1" x14ac:dyDescent="0.5">
      <c r="A202" s="52"/>
      <c r="B202" s="134" t="s">
        <v>15</v>
      </c>
      <c r="C202" s="22" t="s">
        <v>188</v>
      </c>
      <c r="D202" s="232"/>
      <c r="E202" s="82"/>
      <c r="F202" s="80"/>
      <c r="G202" s="56"/>
      <c r="H202" s="56"/>
      <c r="I202" s="56"/>
      <c r="J202" s="193"/>
      <c r="K202" s="80"/>
    </row>
    <row r="203" spans="1:231" s="6" customFormat="1" ht="21.75" customHeight="1" x14ac:dyDescent="0.5">
      <c r="A203" s="248"/>
      <c r="B203" s="60"/>
      <c r="C203" s="22" t="s">
        <v>189</v>
      </c>
      <c r="D203" s="113"/>
      <c r="E203" s="113"/>
      <c r="F203" s="113"/>
      <c r="G203" s="113"/>
      <c r="H203" s="113"/>
      <c r="I203" s="113"/>
      <c r="J203" s="113"/>
      <c r="K203" s="249"/>
      <c r="L203" s="250"/>
      <c r="M203" s="250"/>
      <c r="N203" s="250"/>
      <c r="O203" s="250"/>
      <c r="P203" s="250"/>
      <c r="Q203" s="250"/>
      <c r="R203" s="250"/>
      <c r="S203" s="250"/>
      <c r="T203" s="250"/>
      <c r="U203" s="250"/>
      <c r="V203" s="250"/>
      <c r="W203" s="250"/>
      <c r="X203" s="250"/>
      <c r="Y203" s="250"/>
      <c r="Z203" s="250"/>
      <c r="AA203" s="250"/>
      <c r="AB203" s="250"/>
      <c r="AC203" s="250"/>
      <c r="AD203" s="250"/>
      <c r="AE203" s="250"/>
      <c r="AF203" s="250"/>
      <c r="AG203" s="250"/>
      <c r="AH203" s="250"/>
      <c r="AI203" s="250"/>
      <c r="AJ203" s="250"/>
      <c r="AK203" s="250"/>
      <c r="AL203" s="250"/>
      <c r="AM203" s="250"/>
      <c r="AN203" s="250"/>
      <c r="AO203" s="250"/>
      <c r="AP203" s="250"/>
      <c r="AQ203" s="250"/>
      <c r="AR203" s="250"/>
      <c r="AS203" s="250"/>
      <c r="AT203" s="250"/>
      <c r="AU203" s="250"/>
      <c r="AV203" s="250"/>
      <c r="AW203" s="250"/>
      <c r="AX203" s="250"/>
      <c r="AY203" s="250"/>
      <c r="AZ203" s="250"/>
      <c r="BA203" s="250"/>
      <c r="BB203" s="250"/>
      <c r="BC203" s="250"/>
      <c r="BD203" s="250"/>
      <c r="BE203" s="250"/>
      <c r="BF203" s="250"/>
      <c r="BG203" s="250"/>
      <c r="BH203" s="250"/>
      <c r="BI203" s="250"/>
      <c r="BJ203" s="250"/>
      <c r="BK203" s="250"/>
      <c r="BL203" s="250"/>
      <c r="BM203" s="250"/>
      <c r="BN203" s="250"/>
      <c r="BO203" s="250"/>
      <c r="BP203" s="250"/>
      <c r="BQ203" s="250"/>
      <c r="BR203" s="250"/>
      <c r="BS203" s="250"/>
      <c r="BT203" s="250"/>
      <c r="BU203" s="250"/>
      <c r="BV203" s="250"/>
      <c r="BW203" s="250"/>
      <c r="BX203" s="250"/>
      <c r="BY203" s="250"/>
      <c r="BZ203" s="250"/>
      <c r="CA203" s="250"/>
      <c r="CB203" s="250"/>
      <c r="CC203" s="250"/>
      <c r="CD203" s="250"/>
      <c r="CE203" s="250"/>
      <c r="CF203" s="250"/>
      <c r="CG203" s="250"/>
      <c r="CH203" s="250"/>
      <c r="CI203" s="250"/>
      <c r="CJ203" s="250"/>
      <c r="CK203" s="250"/>
      <c r="CL203" s="250"/>
      <c r="CM203" s="250"/>
      <c r="CN203" s="250"/>
      <c r="CO203" s="250"/>
      <c r="CP203" s="250"/>
      <c r="CQ203" s="250"/>
      <c r="CR203" s="250"/>
      <c r="CS203" s="250"/>
      <c r="CT203" s="250"/>
      <c r="CU203" s="250"/>
      <c r="CV203" s="250"/>
      <c r="CW203" s="250"/>
      <c r="CX203" s="250"/>
      <c r="CY203" s="250"/>
      <c r="CZ203" s="250"/>
      <c r="DA203" s="250"/>
      <c r="DB203" s="250"/>
      <c r="DC203" s="250"/>
      <c r="DD203" s="250"/>
      <c r="DE203" s="250"/>
      <c r="DF203" s="250"/>
      <c r="DG203" s="250"/>
      <c r="DH203" s="250"/>
      <c r="DI203" s="250"/>
      <c r="DJ203" s="250"/>
      <c r="DK203" s="250"/>
      <c r="DL203" s="250"/>
      <c r="DM203" s="250"/>
      <c r="DN203" s="250"/>
      <c r="DO203" s="250"/>
      <c r="DP203" s="250"/>
      <c r="DQ203" s="250"/>
      <c r="DR203" s="250"/>
      <c r="DS203" s="250"/>
      <c r="DT203" s="250"/>
      <c r="DU203" s="250"/>
      <c r="DV203" s="250"/>
      <c r="DW203" s="250"/>
      <c r="DX203" s="250"/>
      <c r="DY203" s="250"/>
      <c r="DZ203" s="250"/>
      <c r="EA203" s="250"/>
      <c r="EB203" s="250"/>
      <c r="EC203" s="250"/>
      <c r="ED203" s="250"/>
      <c r="EE203" s="250"/>
      <c r="EF203" s="250"/>
      <c r="EG203" s="250"/>
      <c r="EH203" s="250"/>
      <c r="EI203" s="250"/>
      <c r="EJ203" s="250"/>
      <c r="EK203" s="250"/>
      <c r="EL203" s="250"/>
      <c r="EM203" s="250"/>
      <c r="EN203" s="250"/>
      <c r="EO203" s="250"/>
      <c r="EP203" s="250"/>
      <c r="EQ203" s="250"/>
      <c r="ER203" s="250"/>
      <c r="ES203" s="250"/>
      <c r="ET203" s="250"/>
      <c r="EU203" s="250"/>
      <c r="EV203" s="250"/>
      <c r="EW203" s="250"/>
      <c r="EX203" s="250"/>
      <c r="EY203" s="250"/>
      <c r="EZ203" s="250"/>
      <c r="FA203" s="250"/>
      <c r="FB203" s="250"/>
      <c r="FC203" s="250"/>
      <c r="FD203" s="250"/>
      <c r="FE203" s="250"/>
      <c r="FF203" s="250"/>
      <c r="FG203" s="250"/>
      <c r="FH203" s="250"/>
      <c r="FI203" s="250"/>
      <c r="FJ203" s="250"/>
      <c r="FK203" s="250"/>
      <c r="FL203" s="250"/>
      <c r="FM203" s="250"/>
      <c r="FN203" s="250"/>
      <c r="FO203" s="250"/>
      <c r="FP203" s="250"/>
      <c r="FQ203" s="250"/>
      <c r="FR203" s="250"/>
      <c r="FS203" s="250"/>
      <c r="FT203" s="250"/>
      <c r="FU203" s="250"/>
      <c r="FV203" s="250"/>
      <c r="FW203" s="250"/>
      <c r="FX203" s="250"/>
      <c r="FY203" s="250"/>
      <c r="FZ203" s="250"/>
      <c r="GA203" s="250"/>
      <c r="GB203" s="250"/>
      <c r="GC203" s="250"/>
      <c r="GD203" s="250"/>
      <c r="GE203" s="250"/>
      <c r="GF203" s="250"/>
      <c r="GG203" s="250"/>
      <c r="GH203" s="250"/>
      <c r="GI203" s="250"/>
      <c r="GJ203" s="250"/>
      <c r="GK203" s="250"/>
      <c r="GL203" s="250"/>
      <c r="GM203" s="250"/>
      <c r="GN203" s="250"/>
      <c r="GO203" s="250"/>
      <c r="GP203" s="250"/>
      <c r="GQ203" s="250"/>
      <c r="GR203" s="250"/>
      <c r="GS203" s="250"/>
      <c r="GT203" s="250"/>
      <c r="GU203" s="250"/>
      <c r="GV203" s="250"/>
      <c r="GW203" s="250"/>
      <c r="GX203" s="250"/>
      <c r="GY203" s="250"/>
      <c r="GZ203" s="250"/>
      <c r="HA203" s="250"/>
      <c r="HB203" s="250"/>
      <c r="HC203" s="250"/>
      <c r="HD203" s="250"/>
      <c r="HE203" s="250"/>
      <c r="HF203" s="250"/>
      <c r="HG203" s="250"/>
      <c r="HH203" s="250"/>
      <c r="HI203" s="250"/>
      <c r="HJ203" s="250"/>
      <c r="HK203" s="250"/>
      <c r="HL203" s="250"/>
      <c r="HM203" s="250"/>
      <c r="HN203" s="250"/>
      <c r="HO203" s="250"/>
      <c r="HP203" s="250"/>
      <c r="HQ203" s="250"/>
      <c r="HR203" s="250"/>
      <c r="HS203" s="250"/>
      <c r="HT203" s="250"/>
      <c r="HU203" s="250"/>
      <c r="HV203" s="250"/>
      <c r="HW203" s="250"/>
    </row>
    <row r="204" spans="1:231" s="6" customFormat="1" ht="21.75" customHeight="1" x14ac:dyDescent="0.5">
      <c r="A204" s="248"/>
      <c r="B204" s="60"/>
      <c r="C204" s="6" t="s">
        <v>190</v>
      </c>
      <c r="D204" s="63">
        <v>48</v>
      </c>
      <c r="E204" s="7" t="s">
        <v>19</v>
      </c>
      <c r="F204" s="85">
        <v>576.73</v>
      </c>
      <c r="G204" s="81">
        <f>ROUNDDOWN(SUM(F204*D204),2)</f>
        <v>27683.040000000001</v>
      </c>
      <c r="H204" s="56">
        <v>0</v>
      </c>
      <c r="I204" s="81">
        <f>ROUNDDOWN(SUM(D204*H204),2)</f>
        <v>0</v>
      </c>
      <c r="J204" s="81">
        <f>IF(D204&gt;0,SUM(G204,I204)," ")</f>
        <v>27683.040000000001</v>
      </c>
      <c r="K204" s="249"/>
      <c r="L204" s="250"/>
      <c r="M204" s="250"/>
      <c r="N204" s="250"/>
      <c r="O204" s="250"/>
      <c r="P204" s="250"/>
      <c r="Q204" s="250"/>
      <c r="R204" s="250"/>
      <c r="S204" s="250"/>
      <c r="T204" s="250"/>
      <c r="U204" s="250"/>
      <c r="V204" s="250"/>
      <c r="W204" s="250"/>
      <c r="X204" s="250"/>
      <c r="Y204" s="250"/>
      <c r="Z204" s="250"/>
      <c r="AA204" s="250"/>
      <c r="AB204" s="250"/>
      <c r="AC204" s="250"/>
      <c r="AD204" s="250"/>
      <c r="AE204" s="250"/>
      <c r="AF204" s="250"/>
      <c r="AG204" s="250"/>
      <c r="AH204" s="250"/>
      <c r="AI204" s="250"/>
      <c r="AJ204" s="250"/>
      <c r="AK204" s="250"/>
      <c r="AL204" s="250"/>
      <c r="AM204" s="250"/>
      <c r="AN204" s="250"/>
      <c r="AO204" s="250"/>
      <c r="AP204" s="250"/>
      <c r="AQ204" s="250"/>
      <c r="AR204" s="250"/>
      <c r="AS204" s="250"/>
      <c r="AT204" s="250"/>
      <c r="AU204" s="250"/>
      <c r="AV204" s="250"/>
      <c r="AW204" s="250"/>
      <c r="AX204" s="250"/>
      <c r="AY204" s="250"/>
      <c r="AZ204" s="250"/>
      <c r="BA204" s="250"/>
      <c r="BB204" s="250"/>
      <c r="BC204" s="250"/>
      <c r="BD204" s="250"/>
      <c r="BE204" s="250"/>
      <c r="BF204" s="250"/>
      <c r="BG204" s="250"/>
      <c r="BH204" s="250"/>
      <c r="BI204" s="250"/>
      <c r="BJ204" s="250"/>
      <c r="BK204" s="250"/>
      <c r="BL204" s="250"/>
      <c r="BM204" s="250"/>
      <c r="BN204" s="250"/>
      <c r="BO204" s="250"/>
      <c r="BP204" s="250"/>
      <c r="BQ204" s="250"/>
      <c r="BR204" s="250"/>
      <c r="BS204" s="250"/>
      <c r="BT204" s="250"/>
      <c r="BU204" s="250"/>
      <c r="BV204" s="250"/>
      <c r="BW204" s="250"/>
      <c r="BX204" s="250"/>
      <c r="BY204" s="250"/>
      <c r="BZ204" s="250"/>
      <c r="CA204" s="250"/>
      <c r="CB204" s="250"/>
      <c r="CC204" s="250"/>
      <c r="CD204" s="250"/>
      <c r="CE204" s="250"/>
      <c r="CF204" s="250"/>
      <c r="CG204" s="250"/>
      <c r="CH204" s="250"/>
      <c r="CI204" s="250"/>
      <c r="CJ204" s="250"/>
      <c r="CK204" s="250"/>
      <c r="CL204" s="250"/>
      <c r="CM204" s="250"/>
      <c r="CN204" s="250"/>
      <c r="CO204" s="250"/>
      <c r="CP204" s="250"/>
      <c r="CQ204" s="250"/>
      <c r="CR204" s="250"/>
      <c r="CS204" s="250"/>
      <c r="CT204" s="250"/>
      <c r="CU204" s="250"/>
      <c r="CV204" s="250"/>
      <c r="CW204" s="250"/>
      <c r="CX204" s="250"/>
      <c r="CY204" s="250"/>
      <c r="CZ204" s="250"/>
      <c r="DA204" s="250"/>
      <c r="DB204" s="250"/>
      <c r="DC204" s="250"/>
      <c r="DD204" s="250"/>
      <c r="DE204" s="250"/>
      <c r="DF204" s="250"/>
      <c r="DG204" s="250"/>
      <c r="DH204" s="250"/>
      <c r="DI204" s="250"/>
      <c r="DJ204" s="250"/>
      <c r="DK204" s="250"/>
      <c r="DL204" s="250"/>
      <c r="DM204" s="250"/>
      <c r="DN204" s="250"/>
      <c r="DO204" s="250"/>
      <c r="DP204" s="250"/>
      <c r="DQ204" s="250"/>
      <c r="DR204" s="250"/>
      <c r="DS204" s="250"/>
      <c r="DT204" s="250"/>
      <c r="DU204" s="250"/>
      <c r="DV204" s="250"/>
      <c r="DW204" s="250"/>
      <c r="DX204" s="250"/>
      <c r="DY204" s="250"/>
      <c r="DZ204" s="250"/>
      <c r="EA204" s="250"/>
      <c r="EB204" s="250"/>
      <c r="EC204" s="250"/>
      <c r="ED204" s="250"/>
      <c r="EE204" s="250"/>
      <c r="EF204" s="250"/>
      <c r="EG204" s="250"/>
      <c r="EH204" s="250"/>
      <c r="EI204" s="250"/>
      <c r="EJ204" s="250"/>
      <c r="EK204" s="250"/>
      <c r="EL204" s="250"/>
      <c r="EM204" s="250"/>
      <c r="EN204" s="250"/>
      <c r="EO204" s="250"/>
      <c r="EP204" s="250"/>
      <c r="EQ204" s="250"/>
      <c r="ER204" s="250"/>
      <c r="ES204" s="250"/>
      <c r="ET204" s="250"/>
      <c r="EU204" s="250"/>
      <c r="EV204" s="250"/>
      <c r="EW204" s="250"/>
      <c r="EX204" s="250"/>
      <c r="EY204" s="250"/>
      <c r="EZ204" s="250"/>
      <c r="FA204" s="250"/>
      <c r="FB204" s="250"/>
      <c r="FC204" s="250"/>
      <c r="FD204" s="250"/>
      <c r="FE204" s="250"/>
      <c r="FF204" s="250"/>
      <c r="FG204" s="250"/>
      <c r="FH204" s="250"/>
      <c r="FI204" s="250"/>
      <c r="FJ204" s="250"/>
      <c r="FK204" s="250"/>
      <c r="FL204" s="250"/>
      <c r="FM204" s="250"/>
      <c r="FN204" s="250"/>
      <c r="FO204" s="250"/>
      <c r="FP204" s="250"/>
      <c r="FQ204" s="250"/>
      <c r="FR204" s="250"/>
      <c r="FS204" s="250"/>
      <c r="FT204" s="250"/>
      <c r="FU204" s="250"/>
      <c r="FV204" s="250"/>
      <c r="FW204" s="250"/>
      <c r="FX204" s="250"/>
      <c r="FY204" s="250"/>
      <c r="FZ204" s="250"/>
      <c r="GA204" s="250"/>
      <c r="GB204" s="250"/>
      <c r="GC204" s="250"/>
      <c r="GD204" s="250"/>
      <c r="GE204" s="250"/>
      <c r="GF204" s="250"/>
      <c r="GG204" s="250"/>
      <c r="GH204" s="250"/>
      <c r="GI204" s="250"/>
      <c r="GJ204" s="250"/>
      <c r="GK204" s="250"/>
      <c r="GL204" s="250"/>
      <c r="GM204" s="250"/>
      <c r="GN204" s="250"/>
      <c r="GO204" s="250"/>
      <c r="GP204" s="250"/>
      <c r="GQ204" s="250"/>
      <c r="GR204" s="250"/>
      <c r="GS204" s="250"/>
      <c r="GT204" s="250"/>
      <c r="GU204" s="250"/>
      <c r="GV204" s="250"/>
      <c r="GW204" s="250"/>
      <c r="GX204" s="250"/>
      <c r="GY204" s="250"/>
      <c r="GZ204" s="250"/>
      <c r="HA204" s="250"/>
      <c r="HB204" s="250"/>
      <c r="HC204" s="250"/>
      <c r="HD204" s="250"/>
      <c r="HE204" s="250"/>
      <c r="HF204" s="250"/>
      <c r="HG204" s="250"/>
      <c r="HH204" s="250"/>
      <c r="HI204" s="250"/>
      <c r="HJ204" s="250"/>
      <c r="HK204" s="250"/>
      <c r="HL204" s="250"/>
      <c r="HM204" s="250"/>
      <c r="HN204" s="250"/>
      <c r="HO204" s="250"/>
      <c r="HP204" s="250"/>
      <c r="HQ204" s="250"/>
      <c r="HR204" s="250"/>
      <c r="HS204" s="250"/>
      <c r="HT204" s="250"/>
      <c r="HU204" s="250"/>
      <c r="HV204" s="250"/>
      <c r="HW204" s="250"/>
    </row>
    <row r="205" spans="1:231" s="6" customFormat="1" ht="21.75" customHeight="1" x14ac:dyDescent="0.5">
      <c r="A205" s="248"/>
      <c r="B205" s="60"/>
      <c r="C205" s="6" t="s">
        <v>75</v>
      </c>
      <c r="D205" s="113"/>
      <c r="E205" s="113"/>
      <c r="F205" s="85"/>
      <c r="G205" s="113"/>
      <c r="H205" s="113"/>
      <c r="I205" s="113"/>
      <c r="J205" s="113"/>
      <c r="K205" s="249"/>
      <c r="L205" s="250"/>
      <c r="M205" s="250"/>
      <c r="N205" s="250"/>
      <c r="O205" s="250"/>
      <c r="P205" s="250"/>
      <c r="Q205" s="250"/>
      <c r="R205" s="250"/>
      <c r="S205" s="250"/>
      <c r="T205" s="250"/>
      <c r="U205" s="250"/>
      <c r="V205" s="250"/>
      <c r="W205" s="250"/>
      <c r="X205" s="250"/>
      <c r="Y205" s="250"/>
      <c r="Z205" s="250"/>
      <c r="AA205" s="250"/>
      <c r="AB205" s="250"/>
      <c r="AC205" s="250"/>
      <c r="AD205" s="250"/>
      <c r="AE205" s="250"/>
      <c r="AF205" s="250"/>
      <c r="AG205" s="250"/>
      <c r="AH205" s="250"/>
      <c r="AI205" s="250"/>
      <c r="AJ205" s="250"/>
      <c r="AK205" s="250"/>
      <c r="AL205" s="250"/>
      <c r="AM205" s="250"/>
      <c r="AN205" s="250"/>
      <c r="AO205" s="250"/>
      <c r="AP205" s="250"/>
      <c r="AQ205" s="250"/>
      <c r="AR205" s="250"/>
      <c r="AS205" s="250"/>
      <c r="AT205" s="250"/>
      <c r="AU205" s="250"/>
      <c r="AV205" s="250"/>
      <c r="AW205" s="250"/>
      <c r="AX205" s="250"/>
      <c r="AY205" s="250"/>
      <c r="AZ205" s="250"/>
      <c r="BA205" s="250"/>
      <c r="BB205" s="250"/>
      <c r="BC205" s="250"/>
      <c r="BD205" s="250"/>
      <c r="BE205" s="250"/>
      <c r="BF205" s="250"/>
      <c r="BG205" s="250"/>
      <c r="BH205" s="250"/>
      <c r="BI205" s="250"/>
      <c r="BJ205" s="250"/>
      <c r="BK205" s="250"/>
      <c r="BL205" s="250"/>
      <c r="BM205" s="250"/>
      <c r="BN205" s="250"/>
      <c r="BO205" s="250"/>
      <c r="BP205" s="250"/>
      <c r="BQ205" s="250"/>
      <c r="BR205" s="250"/>
      <c r="BS205" s="250"/>
      <c r="BT205" s="250"/>
      <c r="BU205" s="250"/>
      <c r="BV205" s="250"/>
      <c r="BW205" s="250"/>
      <c r="BX205" s="250"/>
      <c r="BY205" s="250"/>
      <c r="BZ205" s="250"/>
      <c r="CA205" s="250"/>
      <c r="CB205" s="250"/>
      <c r="CC205" s="250"/>
      <c r="CD205" s="250"/>
      <c r="CE205" s="250"/>
      <c r="CF205" s="250"/>
      <c r="CG205" s="250"/>
      <c r="CH205" s="250"/>
      <c r="CI205" s="250"/>
      <c r="CJ205" s="250"/>
      <c r="CK205" s="250"/>
      <c r="CL205" s="250"/>
      <c r="CM205" s="250"/>
      <c r="CN205" s="250"/>
      <c r="CO205" s="250"/>
      <c r="CP205" s="250"/>
      <c r="CQ205" s="250"/>
      <c r="CR205" s="250"/>
      <c r="CS205" s="250"/>
      <c r="CT205" s="250"/>
      <c r="CU205" s="250"/>
      <c r="CV205" s="250"/>
      <c r="CW205" s="250"/>
      <c r="CX205" s="250"/>
      <c r="CY205" s="250"/>
      <c r="CZ205" s="250"/>
      <c r="DA205" s="250"/>
      <c r="DB205" s="250"/>
      <c r="DC205" s="250"/>
      <c r="DD205" s="250"/>
      <c r="DE205" s="250"/>
      <c r="DF205" s="250"/>
      <c r="DG205" s="250"/>
      <c r="DH205" s="250"/>
      <c r="DI205" s="250"/>
      <c r="DJ205" s="250"/>
      <c r="DK205" s="250"/>
      <c r="DL205" s="250"/>
      <c r="DM205" s="250"/>
      <c r="DN205" s="250"/>
      <c r="DO205" s="250"/>
      <c r="DP205" s="250"/>
      <c r="DQ205" s="250"/>
      <c r="DR205" s="250"/>
      <c r="DS205" s="250"/>
      <c r="DT205" s="250"/>
      <c r="DU205" s="250"/>
      <c r="DV205" s="250"/>
      <c r="DW205" s="250"/>
      <c r="DX205" s="250"/>
      <c r="DY205" s="250"/>
      <c r="DZ205" s="250"/>
      <c r="EA205" s="250"/>
      <c r="EB205" s="250"/>
      <c r="EC205" s="250"/>
      <c r="ED205" s="250"/>
      <c r="EE205" s="250"/>
      <c r="EF205" s="250"/>
      <c r="EG205" s="250"/>
      <c r="EH205" s="250"/>
      <c r="EI205" s="250"/>
      <c r="EJ205" s="250"/>
      <c r="EK205" s="250"/>
      <c r="EL205" s="250"/>
      <c r="EM205" s="250"/>
      <c r="EN205" s="250"/>
      <c r="EO205" s="250"/>
      <c r="EP205" s="250"/>
      <c r="EQ205" s="250"/>
      <c r="ER205" s="250"/>
      <c r="ES205" s="250"/>
      <c r="ET205" s="250"/>
      <c r="EU205" s="250"/>
      <c r="EV205" s="250"/>
      <c r="EW205" s="250"/>
      <c r="EX205" s="250"/>
      <c r="EY205" s="250"/>
      <c r="EZ205" s="250"/>
      <c r="FA205" s="250"/>
      <c r="FB205" s="250"/>
      <c r="FC205" s="250"/>
      <c r="FD205" s="250"/>
      <c r="FE205" s="250"/>
      <c r="FF205" s="250"/>
      <c r="FG205" s="250"/>
      <c r="FH205" s="250"/>
      <c r="FI205" s="250"/>
      <c r="FJ205" s="250"/>
      <c r="FK205" s="250"/>
      <c r="FL205" s="250"/>
      <c r="FM205" s="250"/>
      <c r="FN205" s="250"/>
      <c r="FO205" s="250"/>
      <c r="FP205" s="250"/>
      <c r="FQ205" s="250"/>
      <c r="FR205" s="250"/>
      <c r="FS205" s="250"/>
      <c r="FT205" s="250"/>
      <c r="FU205" s="250"/>
      <c r="FV205" s="250"/>
      <c r="FW205" s="250"/>
      <c r="FX205" s="250"/>
      <c r="FY205" s="250"/>
      <c r="FZ205" s="250"/>
      <c r="GA205" s="250"/>
      <c r="GB205" s="250"/>
      <c r="GC205" s="250"/>
      <c r="GD205" s="250"/>
      <c r="GE205" s="250"/>
      <c r="GF205" s="250"/>
      <c r="GG205" s="250"/>
      <c r="GH205" s="250"/>
      <c r="GI205" s="250"/>
      <c r="GJ205" s="250"/>
      <c r="GK205" s="250"/>
      <c r="GL205" s="250"/>
      <c r="GM205" s="250"/>
      <c r="GN205" s="250"/>
      <c r="GO205" s="250"/>
      <c r="GP205" s="250"/>
      <c r="GQ205" s="250"/>
      <c r="GR205" s="250"/>
      <c r="GS205" s="250"/>
      <c r="GT205" s="250"/>
      <c r="GU205" s="250"/>
      <c r="GV205" s="250"/>
      <c r="GW205" s="250"/>
      <c r="GX205" s="250"/>
      <c r="GY205" s="250"/>
      <c r="GZ205" s="250"/>
      <c r="HA205" s="250"/>
      <c r="HB205" s="250"/>
      <c r="HC205" s="250"/>
      <c r="HD205" s="250"/>
      <c r="HE205" s="250"/>
      <c r="HF205" s="250"/>
      <c r="HG205" s="250"/>
      <c r="HH205" s="250"/>
      <c r="HI205" s="250"/>
      <c r="HJ205" s="250"/>
      <c r="HK205" s="250"/>
      <c r="HL205" s="250"/>
      <c r="HM205" s="250"/>
      <c r="HN205" s="250"/>
      <c r="HO205" s="250"/>
      <c r="HP205" s="250"/>
      <c r="HQ205" s="250"/>
      <c r="HR205" s="250"/>
      <c r="HS205" s="250"/>
      <c r="HT205" s="250"/>
      <c r="HU205" s="250"/>
      <c r="HV205" s="250"/>
      <c r="HW205" s="250"/>
    </row>
    <row r="206" spans="1:231" s="6" customFormat="1" ht="21.75" customHeight="1" x14ac:dyDescent="0.5">
      <c r="A206" s="248"/>
      <c r="B206" s="60"/>
      <c r="C206" s="6" t="s">
        <v>76</v>
      </c>
      <c r="D206" s="63">
        <v>25</v>
      </c>
      <c r="E206" s="7" t="s">
        <v>19</v>
      </c>
      <c r="F206" s="85">
        <v>844.67</v>
      </c>
      <c r="G206" s="81">
        <f>ROUNDDOWN(SUM(F206*D206),2)</f>
        <v>21116.75</v>
      </c>
      <c r="H206" s="56">
        <v>0</v>
      </c>
      <c r="I206" s="81">
        <f>ROUNDDOWN(SUM(D206*H206),2)</f>
        <v>0</v>
      </c>
      <c r="J206" s="81">
        <f>IF(D206&gt;0,SUM(G206,I206)," ")</f>
        <v>21116.75</v>
      </c>
      <c r="K206" s="249"/>
      <c r="L206" s="250"/>
      <c r="M206" s="250"/>
      <c r="N206" s="250"/>
      <c r="O206" s="250"/>
      <c r="P206" s="250"/>
      <c r="Q206" s="250"/>
      <c r="R206" s="250"/>
      <c r="S206" s="250"/>
      <c r="T206" s="250"/>
      <c r="U206" s="250"/>
      <c r="V206" s="250"/>
      <c r="W206" s="250"/>
      <c r="X206" s="250"/>
      <c r="Y206" s="250"/>
      <c r="Z206" s="250"/>
      <c r="AA206" s="250"/>
      <c r="AB206" s="250"/>
      <c r="AC206" s="250"/>
      <c r="AD206" s="250"/>
      <c r="AE206" s="250"/>
      <c r="AF206" s="250"/>
      <c r="AG206" s="250"/>
      <c r="AH206" s="250"/>
      <c r="AI206" s="250"/>
      <c r="AJ206" s="250"/>
      <c r="AK206" s="250"/>
      <c r="AL206" s="250"/>
      <c r="AM206" s="250"/>
      <c r="AN206" s="250"/>
      <c r="AO206" s="250"/>
      <c r="AP206" s="250"/>
      <c r="AQ206" s="250"/>
      <c r="AR206" s="250"/>
      <c r="AS206" s="250"/>
      <c r="AT206" s="250"/>
      <c r="AU206" s="250"/>
      <c r="AV206" s="250"/>
      <c r="AW206" s="250"/>
      <c r="AX206" s="250"/>
      <c r="AY206" s="250"/>
      <c r="AZ206" s="250"/>
      <c r="BA206" s="250"/>
      <c r="BB206" s="250"/>
      <c r="BC206" s="250"/>
      <c r="BD206" s="250"/>
      <c r="BE206" s="250"/>
      <c r="BF206" s="250"/>
      <c r="BG206" s="250"/>
      <c r="BH206" s="250"/>
      <c r="BI206" s="250"/>
      <c r="BJ206" s="250"/>
      <c r="BK206" s="250"/>
      <c r="BL206" s="250"/>
      <c r="BM206" s="250"/>
      <c r="BN206" s="250"/>
      <c r="BO206" s="250"/>
      <c r="BP206" s="250"/>
      <c r="BQ206" s="250"/>
      <c r="BR206" s="250"/>
      <c r="BS206" s="250"/>
      <c r="BT206" s="250"/>
      <c r="BU206" s="250"/>
      <c r="BV206" s="250"/>
      <c r="BW206" s="250"/>
      <c r="BX206" s="250"/>
      <c r="BY206" s="250"/>
      <c r="BZ206" s="250"/>
      <c r="CA206" s="250"/>
      <c r="CB206" s="250"/>
      <c r="CC206" s="250"/>
      <c r="CD206" s="250"/>
      <c r="CE206" s="250"/>
      <c r="CF206" s="250"/>
      <c r="CG206" s="250"/>
      <c r="CH206" s="250"/>
      <c r="CI206" s="250"/>
      <c r="CJ206" s="250"/>
      <c r="CK206" s="250"/>
      <c r="CL206" s="250"/>
      <c r="CM206" s="250"/>
      <c r="CN206" s="250"/>
      <c r="CO206" s="250"/>
      <c r="CP206" s="250"/>
      <c r="CQ206" s="250"/>
      <c r="CR206" s="250"/>
      <c r="CS206" s="250"/>
      <c r="CT206" s="250"/>
      <c r="CU206" s="250"/>
      <c r="CV206" s="250"/>
      <c r="CW206" s="250"/>
      <c r="CX206" s="250"/>
      <c r="CY206" s="250"/>
      <c r="CZ206" s="250"/>
      <c r="DA206" s="250"/>
      <c r="DB206" s="250"/>
      <c r="DC206" s="250"/>
      <c r="DD206" s="250"/>
      <c r="DE206" s="250"/>
      <c r="DF206" s="250"/>
      <c r="DG206" s="250"/>
      <c r="DH206" s="250"/>
      <c r="DI206" s="250"/>
      <c r="DJ206" s="250"/>
      <c r="DK206" s="250"/>
      <c r="DL206" s="250"/>
      <c r="DM206" s="250"/>
      <c r="DN206" s="250"/>
      <c r="DO206" s="250"/>
      <c r="DP206" s="250"/>
      <c r="DQ206" s="250"/>
      <c r="DR206" s="250"/>
      <c r="DS206" s="250"/>
      <c r="DT206" s="250"/>
      <c r="DU206" s="250"/>
      <c r="DV206" s="250"/>
      <c r="DW206" s="250"/>
      <c r="DX206" s="250"/>
      <c r="DY206" s="250"/>
      <c r="DZ206" s="250"/>
      <c r="EA206" s="250"/>
      <c r="EB206" s="250"/>
      <c r="EC206" s="250"/>
      <c r="ED206" s="250"/>
      <c r="EE206" s="250"/>
      <c r="EF206" s="250"/>
      <c r="EG206" s="250"/>
      <c r="EH206" s="250"/>
      <c r="EI206" s="250"/>
      <c r="EJ206" s="250"/>
      <c r="EK206" s="250"/>
      <c r="EL206" s="250"/>
      <c r="EM206" s="250"/>
      <c r="EN206" s="250"/>
      <c r="EO206" s="250"/>
      <c r="EP206" s="250"/>
      <c r="EQ206" s="250"/>
      <c r="ER206" s="250"/>
      <c r="ES206" s="250"/>
      <c r="ET206" s="250"/>
      <c r="EU206" s="250"/>
      <c r="EV206" s="250"/>
      <c r="EW206" s="250"/>
      <c r="EX206" s="250"/>
      <c r="EY206" s="250"/>
      <c r="EZ206" s="250"/>
      <c r="FA206" s="250"/>
      <c r="FB206" s="250"/>
      <c r="FC206" s="250"/>
      <c r="FD206" s="250"/>
      <c r="FE206" s="250"/>
      <c r="FF206" s="250"/>
      <c r="FG206" s="250"/>
      <c r="FH206" s="250"/>
      <c r="FI206" s="250"/>
      <c r="FJ206" s="250"/>
      <c r="FK206" s="250"/>
      <c r="FL206" s="250"/>
      <c r="FM206" s="250"/>
      <c r="FN206" s="250"/>
      <c r="FO206" s="250"/>
      <c r="FP206" s="250"/>
      <c r="FQ206" s="250"/>
      <c r="FR206" s="250"/>
      <c r="FS206" s="250"/>
      <c r="FT206" s="250"/>
      <c r="FU206" s="250"/>
      <c r="FV206" s="250"/>
      <c r="FW206" s="250"/>
      <c r="FX206" s="250"/>
      <c r="FY206" s="250"/>
      <c r="FZ206" s="250"/>
      <c r="GA206" s="250"/>
      <c r="GB206" s="250"/>
      <c r="GC206" s="250"/>
      <c r="GD206" s="250"/>
      <c r="GE206" s="250"/>
      <c r="GF206" s="250"/>
      <c r="GG206" s="250"/>
      <c r="GH206" s="250"/>
      <c r="GI206" s="250"/>
      <c r="GJ206" s="250"/>
      <c r="GK206" s="250"/>
      <c r="GL206" s="250"/>
      <c r="GM206" s="250"/>
      <c r="GN206" s="250"/>
      <c r="GO206" s="250"/>
      <c r="GP206" s="250"/>
      <c r="GQ206" s="250"/>
      <c r="GR206" s="250"/>
      <c r="GS206" s="250"/>
      <c r="GT206" s="250"/>
      <c r="GU206" s="250"/>
      <c r="GV206" s="250"/>
      <c r="GW206" s="250"/>
      <c r="GX206" s="250"/>
      <c r="GY206" s="250"/>
      <c r="GZ206" s="250"/>
      <c r="HA206" s="250"/>
      <c r="HB206" s="250"/>
      <c r="HC206" s="250"/>
      <c r="HD206" s="250"/>
      <c r="HE206" s="250"/>
      <c r="HF206" s="250"/>
      <c r="HG206" s="250"/>
      <c r="HH206" s="250"/>
      <c r="HI206" s="250"/>
      <c r="HJ206" s="250"/>
      <c r="HK206" s="250"/>
      <c r="HL206" s="250"/>
      <c r="HM206" s="250"/>
      <c r="HN206" s="250"/>
      <c r="HO206" s="250"/>
      <c r="HP206" s="250"/>
      <c r="HQ206" s="250"/>
      <c r="HR206" s="250"/>
      <c r="HS206" s="250"/>
      <c r="HT206" s="250"/>
      <c r="HU206" s="250"/>
      <c r="HV206" s="250"/>
      <c r="HW206" s="250"/>
    </row>
    <row r="207" spans="1:231" s="59" customFormat="1" ht="21.75" customHeight="1" x14ac:dyDescent="0.5">
      <c r="A207" s="52"/>
      <c r="B207" s="125"/>
      <c r="C207" s="6" t="s">
        <v>24</v>
      </c>
      <c r="D207" s="191">
        <v>4</v>
      </c>
      <c r="E207" s="82" t="s">
        <v>25</v>
      </c>
      <c r="F207" s="56">
        <v>150.96</v>
      </c>
      <c r="G207" s="81">
        <f t="shared" ref="G207" si="114">ROUNDDOWN(SUM(F207*D207),2)</f>
        <v>603.84</v>
      </c>
      <c r="H207" s="56">
        <v>0</v>
      </c>
      <c r="I207" s="81">
        <f>ROUNDDOWN(SUM(D207*H207),2)</f>
        <v>0</v>
      </c>
      <c r="J207" s="81">
        <f t="shared" ref="J207:J208" si="115">IF(D207&gt;0,SUM(G207,I207)," ")</f>
        <v>603.84</v>
      </c>
      <c r="K207" s="80"/>
      <c r="L207" s="58"/>
    </row>
    <row r="208" spans="1:231" s="28" customFormat="1" ht="21.75" customHeight="1" x14ac:dyDescent="0.5">
      <c r="A208" s="166"/>
      <c r="B208" s="60"/>
      <c r="C208" s="6" t="s">
        <v>26</v>
      </c>
      <c r="D208" s="55">
        <v>2040.5</v>
      </c>
      <c r="E208" s="7" t="s">
        <v>20</v>
      </c>
      <c r="F208" s="56">
        <v>0</v>
      </c>
      <c r="G208" s="56">
        <f t="shared" ref="G208" si="116">ROUNDDOWN(SUM(F208*D208),2)</f>
        <v>0</v>
      </c>
      <c r="H208" s="56">
        <v>10</v>
      </c>
      <c r="I208" s="81">
        <f t="shared" ref="I208" si="117">ROUNDDOWN(SUM(D208*H208),2)</f>
        <v>20405</v>
      </c>
      <c r="J208" s="81">
        <f t="shared" si="115"/>
        <v>20405</v>
      </c>
      <c r="K208" s="102"/>
    </row>
    <row r="209" spans="1:11" s="109" customFormat="1" ht="21.75" customHeight="1" x14ac:dyDescent="0.5">
      <c r="A209" s="68"/>
      <c r="B209" s="69" t="s">
        <v>18</v>
      </c>
      <c r="C209" s="62" t="s">
        <v>231</v>
      </c>
      <c r="D209" s="251"/>
      <c r="E209" s="68"/>
      <c r="F209" s="71"/>
      <c r="G209" s="71"/>
      <c r="H209" s="71"/>
      <c r="I209" s="71"/>
      <c r="J209" s="71"/>
      <c r="K209" s="72"/>
    </row>
    <row r="210" spans="1:11" s="109" customFormat="1" ht="21.75" customHeight="1" x14ac:dyDescent="0.5">
      <c r="A210" s="68"/>
      <c r="B210" s="69"/>
      <c r="C210" s="62" t="s">
        <v>232</v>
      </c>
      <c r="D210" s="252">
        <v>245</v>
      </c>
      <c r="E210" s="7" t="s">
        <v>16</v>
      </c>
      <c r="F210" s="55">
        <v>440</v>
      </c>
      <c r="G210" s="55">
        <f>F210*D210</f>
        <v>107800</v>
      </c>
      <c r="H210" s="55">
        <v>70</v>
      </c>
      <c r="I210" s="55">
        <f>H210*D210</f>
        <v>17150</v>
      </c>
      <c r="J210" s="55">
        <f>I210+G210</f>
        <v>124950</v>
      </c>
      <c r="K210" s="72"/>
    </row>
    <row r="211" spans="1:11" s="109" customFormat="1" ht="21.75" customHeight="1" x14ac:dyDescent="0.5">
      <c r="A211" s="68"/>
      <c r="B211" s="69"/>
      <c r="C211" s="335"/>
      <c r="D211" s="252"/>
      <c r="E211" s="7"/>
      <c r="F211" s="55"/>
      <c r="G211" s="55"/>
      <c r="H211" s="55"/>
      <c r="I211" s="55"/>
      <c r="J211" s="55"/>
      <c r="K211" s="72"/>
    </row>
    <row r="212" spans="1:11" s="109" customFormat="1" ht="21.75" customHeight="1" x14ac:dyDescent="0.5">
      <c r="A212" s="68"/>
      <c r="B212" s="69"/>
      <c r="C212" s="335"/>
      <c r="D212" s="252"/>
      <c r="E212" s="7"/>
      <c r="F212" s="55"/>
      <c r="G212" s="55"/>
      <c r="H212" s="55"/>
      <c r="I212" s="55"/>
      <c r="J212" s="55"/>
      <c r="K212" s="72"/>
    </row>
    <row r="213" spans="1:11" s="109" customFormat="1" ht="21.75" customHeight="1" x14ac:dyDescent="0.5">
      <c r="A213" s="68"/>
      <c r="B213" s="69"/>
      <c r="C213" s="335"/>
      <c r="D213" s="252"/>
      <c r="E213" s="7"/>
      <c r="F213" s="55"/>
      <c r="G213" s="55"/>
      <c r="H213" s="55"/>
      <c r="I213" s="55"/>
      <c r="J213" s="55"/>
      <c r="K213" s="72"/>
    </row>
    <row r="214" spans="1:11" s="109" customFormat="1" ht="21.75" customHeight="1" x14ac:dyDescent="0.5">
      <c r="A214" s="164"/>
      <c r="B214" s="339"/>
      <c r="C214" s="130"/>
      <c r="D214" s="268"/>
      <c r="E214" s="132"/>
      <c r="F214" s="133"/>
      <c r="G214" s="133"/>
      <c r="H214" s="133"/>
      <c r="I214" s="133"/>
      <c r="J214" s="133"/>
      <c r="K214" s="165"/>
    </row>
    <row r="215" spans="1:11" s="6" customFormat="1" ht="21.75" x14ac:dyDescent="0.5">
      <c r="A215" s="88"/>
      <c r="B215" s="168" t="s">
        <v>15</v>
      </c>
      <c r="C215" s="6" t="s">
        <v>73</v>
      </c>
      <c r="D215" s="63"/>
      <c r="E215" s="7"/>
      <c r="F215" s="56"/>
      <c r="G215" s="56"/>
      <c r="H215" s="56"/>
      <c r="I215" s="56"/>
      <c r="J215" s="56"/>
      <c r="K215" s="113"/>
    </row>
    <row r="216" spans="1:11" s="59" customFormat="1" ht="21.75" x14ac:dyDescent="0.5">
      <c r="A216" s="52"/>
      <c r="B216" s="60"/>
      <c r="C216" s="6" t="s">
        <v>98</v>
      </c>
      <c r="D216" s="56"/>
      <c r="E216" s="82"/>
      <c r="F216" s="56"/>
      <c r="G216" s="56"/>
      <c r="H216" s="56"/>
      <c r="I216" s="56"/>
      <c r="J216" s="56"/>
      <c r="K216" s="80"/>
    </row>
    <row r="217" spans="1:11" s="59" customFormat="1" ht="21.75" x14ac:dyDescent="0.5">
      <c r="A217" s="52"/>
      <c r="B217" s="60"/>
      <c r="C217" s="22" t="s">
        <v>197</v>
      </c>
      <c r="D217" s="56"/>
      <c r="E217" s="82"/>
      <c r="F217" s="56"/>
      <c r="G217" s="56"/>
      <c r="H217" s="56"/>
      <c r="I217" s="56"/>
      <c r="J217" s="56"/>
      <c r="K217" s="80"/>
    </row>
    <row r="218" spans="1:11" s="59" customFormat="1" ht="21.75" x14ac:dyDescent="0.5">
      <c r="A218" s="52"/>
      <c r="B218" s="60"/>
      <c r="C218" s="22" t="s">
        <v>194</v>
      </c>
      <c r="D218" s="63"/>
      <c r="E218" s="7"/>
      <c r="F218" s="56"/>
      <c r="G218" s="56"/>
      <c r="H218" s="82"/>
      <c r="I218" s="56"/>
      <c r="J218" s="56"/>
      <c r="K218" s="80"/>
    </row>
    <row r="219" spans="1:11" s="59" customFormat="1" ht="21.75" x14ac:dyDescent="0.5">
      <c r="A219" s="52"/>
      <c r="B219" s="60"/>
      <c r="C219" s="22" t="s">
        <v>195</v>
      </c>
      <c r="D219" s="80"/>
      <c r="E219" s="80"/>
      <c r="F219" s="80"/>
      <c r="G219" s="80"/>
      <c r="H219" s="80"/>
      <c r="I219" s="80"/>
      <c r="J219" s="80"/>
      <c r="K219" s="80"/>
    </row>
    <row r="220" spans="1:11" s="59" customFormat="1" ht="21.75" x14ac:dyDescent="0.5">
      <c r="A220" s="52"/>
      <c r="B220" s="60"/>
      <c r="C220" s="22" t="s">
        <v>196</v>
      </c>
      <c r="D220" s="80"/>
      <c r="E220" s="80"/>
      <c r="F220" s="80"/>
      <c r="G220" s="80"/>
      <c r="H220" s="80"/>
      <c r="I220" s="80"/>
      <c r="J220" s="80"/>
      <c r="K220" s="80"/>
    </row>
    <row r="221" spans="1:11" s="59" customFormat="1" ht="21.75" x14ac:dyDescent="0.5">
      <c r="A221" s="52"/>
      <c r="B221" s="340"/>
      <c r="C221" s="341" t="s">
        <v>101</v>
      </c>
      <c r="D221" s="63">
        <v>10</v>
      </c>
      <c r="E221" s="7" t="s">
        <v>36</v>
      </c>
      <c r="F221" s="56">
        <v>220</v>
      </c>
      <c r="G221" s="56">
        <f t="shared" ref="G221" si="118">ROUNDDOWN(SUM(F221*D221),2)</f>
        <v>2200</v>
      </c>
      <c r="H221" s="82">
        <v>115</v>
      </c>
      <c r="I221" s="81">
        <f t="shared" ref="I221" si="119">ROUNDDOWN(SUM(D221*H221),2)</f>
        <v>1150</v>
      </c>
      <c r="J221" s="81">
        <f t="shared" ref="J221" si="120">IF(D221&gt;0,SUM(G221,I221)," ")</f>
        <v>3350</v>
      </c>
      <c r="K221" s="80"/>
    </row>
    <row r="222" spans="1:11" s="59" customFormat="1" ht="21.75" x14ac:dyDescent="0.5">
      <c r="A222" s="52"/>
      <c r="B222" s="60" t="s">
        <v>15</v>
      </c>
      <c r="C222" s="22" t="s">
        <v>198</v>
      </c>
      <c r="D222" s="232"/>
      <c r="E222" s="7"/>
      <c r="F222" s="56"/>
      <c r="G222" s="80"/>
      <c r="H222" s="80"/>
      <c r="I222" s="80"/>
      <c r="J222" s="253"/>
      <c r="K222" s="80"/>
    </row>
    <row r="223" spans="1:11" s="59" customFormat="1" ht="21.75" customHeight="1" x14ac:dyDescent="0.5">
      <c r="A223" s="52"/>
      <c r="B223" s="125"/>
      <c r="C223" s="22" t="s">
        <v>199</v>
      </c>
      <c r="D223" s="63">
        <v>10</v>
      </c>
      <c r="E223" s="7" t="s">
        <v>36</v>
      </c>
      <c r="F223" s="56">
        <v>65</v>
      </c>
      <c r="G223" s="56">
        <f t="shared" ref="G223" si="121">ROUNDDOWN(SUM(F223*D223),2)</f>
        <v>650</v>
      </c>
      <c r="H223" s="80">
        <v>80</v>
      </c>
      <c r="I223" s="81">
        <f t="shared" ref="I223" si="122">ROUNDDOWN(SUM(D223*H223),2)</f>
        <v>800</v>
      </c>
      <c r="J223" s="81">
        <f t="shared" ref="J223" si="123">IF(D223&gt;0,SUM(G223,I223)," ")</f>
        <v>1450</v>
      </c>
      <c r="K223" s="80"/>
    </row>
    <row r="224" spans="1:11" s="59" customFormat="1" ht="21.75" customHeight="1" x14ac:dyDescent="0.5">
      <c r="A224" s="52"/>
      <c r="B224" s="60" t="s">
        <v>15</v>
      </c>
      <c r="C224" s="22" t="s">
        <v>200</v>
      </c>
      <c r="D224" s="63"/>
      <c r="E224" s="7"/>
      <c r="F224" s="56"/>
      <c r="G224" s="80"/>
      <c r="H224" s="80"/>
      <c r="I224" s="80"/>
      <c r="J224" s="253"/>
      <c r="K224" s="80"/>
    </row>
    <row r="225" spans="1:12" s="59" customFormat="1" ht="21.75" customHeight="1" x14ac:dyDescent="0.5">
      <c r="A225" s="52"/>
      <c r="B225" s="125"/>
      <c r="C225" s="22" t="s">
        <v>282</v>
      </c>
      <c r="D225" s="63">
        <v>184</v>
      </c>
      <c r="E225" s="7" t="s">
        <v>21</v>
      </c>
      <c r="F225" s="56">
        <v>5.5</v>
      </c>
      <c r="G225" s="56">
        <f t="shared" ref="G225" si="124">ROUNDDOWN(SUM(F225*D225),2)</f>
        <v>1012</v>
      </c>
      <c r="H225" s="80">
        <v>5</v>
      </c>
      <c r="I225" s="81">
        <f t="shared" ref="I225" si="125">ROUNDDOWN(SUM(D225*H225),2)</f>
        <v>920</v>
      </c>
      <c r="J225" s="81">
        <f t="shared" ref="J225" si="126">IF(D225&gt;0,SUM(G225,I225)," ")</f>
        <v>1932</v>
      </c>
      <c r="K225" s="80"/>
    </row>
    <row r="226" spans="1:12" s="59" customFormat="1" ht="21.75" customHeight="1" x14ac:dyDescent="0.5">
      <c r="A226" s="52"/>
      <c r="B226" s="60" t="s">
        <v>15</v>
      </c>
      <c r="C226" s="22" t="s">
        <v>62</v>
      </c>
      <c r="D226" s="232">
        <v>1</v>
      </c>
      <c r="E226" s="7" t="s">
        <v>23</v>
      </c>
      <c r="F226" s="56">
        <f>G225*0.05</f>
        <v>50.6</v>
      </c>
      <c r="G226" s="56">
        <f t="shared" ref="G226:G228" si="127">ROUNDDOWN(SUM(F226*D226),2)</f>
        <v>50.6</v>
      </c>
      <c r="H226" s="56">
        <v>0</v>
      </c>
      <c r="I226" s="81">
        <f t="shared" ref="I226:I228" si="128">ROUNDDOWN(SUM(D226*H226),2)</f>
        <v>0</v>
      </c>
      <c r="J226" s="81">
        <f t="shared" ref="J226:J228" si="129">IF(D226&gt;0,SUM(G226,I226)," ")</f>
        <v>50.6</v>
      </c>
      <c r="K226" s="80"/>
    </row>
    <row r="227" spans="1:12" s="59" customFormat="1" ht="21.75" customHeight="1" x14ac:dyDescent="0.5">
      <c r="A227" s="52"/>
      <c r="B227" s="60" t="s">
        <v>15</v>
      </c>
      <c r="C227" s="22" t="s">
        <v>270</v>
      </c>
      <c r="D227" s="232">
        <v>20</v>
      </c>
      <c r="E227" s="7" t="s">
        <v>19</v>
      </c>
      <c r="F227" s="56">
        <v>42.31</v>
      </c>
      <c r="G227" s="56">
        <f t="shared" si="127"/>
        <v>846.2</v>
      </c>
      <c r="H227" s="80">
        <v>80</v>
      </c>
      <c r="I227" s="81">
        <f t="shared" si="128"/>
        <v>1600</v>
      </c>
      <c r="J227" s="81">
        <f t="shared" si="129"/>
        <v>2446.1999999999998</v>
      </c>
      <c r="K227" s="80"/>
    </row>
    <row r="228" spans="1:12" s="59" customFormat="1" ht="21.75" customHeight="1" x14ac:dyDescent="0.5">
      <c r="A228" s="52"/>
      <c r="B228" s="60" t="s">
        <v>15</v>
      </c>
      <c r="C228" s="22" t="s">
        <v>201</v>
      </c>
      <c r="D228" s="232">
        <v>1</v>
      </c>
      <c r="E228" s="7" t="s">
        <v>23</v>
      </c>
      <c r="F228" s="56">
        <f>G227*0.15</f>
        <v>126.93</v>
      </c>
      <c r="G228" s="56">
        <f t="shared" si="127"/>
        <v>126.93</v>
      </c>
      <c r="H228" s="56">
        <v>0</v>
      </c>
      <c r="I228" s="81">
        <f t="shared" si="128"/>
        <v>0</v>
      </c>
      <c r="J228" s="81">
        <f t="shared" si="129"/>
        <v>126.93</v>
      </c>
      <c r="K228" s="80"/>
    </row>
    <row r="229" spans="1:12" s="59" customFormat="1" ht="21.75" customHeight="1" x14ac:dyDescent="0.5">
      <c r="A229" s="52"/>
      <c r="B229" s="60" t="s">
        <v>15</v>
      </c>
      <c r="C229" s="6" t="s">
        <v>202</v>
      </c>
      <c r="D229" s="232"/>
      <c r="E229" s="7"/>
      <c r="F229" s="56"/>
      <c r="G229" s="56"/>
      <c r="H229" s="80"/>
      <c r="I229" s="56"/>
      <c r="J229" s="56"/>
      <c r="K229" s="80"/>
    </row>
    <row r="230" spans="1:12" s="59" customFormat="1" ht="21.75" customHeight="1" x14ac:dyDescent="0.5">
      <c r="A230" s="52"/>
      <c r="B230" s="125"/>
      <c r="C230" s="6" t="s">
        <v>68</v>
      </c>
      <c r="D230" s="232">
        <v>19</v>
      </c>
      <c r="E230" s="7" t="s">
        <v>16</v>
      </c>
      <c r="F230" s="56">
        <v>56</v>
      </c>
      <c r="G230" s="56">
        <f t="shared" ref="G230" si="130">ROUNDDOWN(SUM(F230*D230),2)</f>
        <v>1064</v>
      </c>
      <c r="H230" s="80">
        <v>34</v>
      </c>
      <c r="I230" s="81">
        <f t="shared" ref="I230" si="131">ROUNDDOWN(SUM(D230*H230),2)</f>
        <v>646</v>
      </c>
      <c r="J230" s="81">
        <f t="shared" ref="J230" si="132">IF(D230&gt;0,SUM(G230,I230)," ")</f>
        <v>1710</v>
      </c>
      <c r="K230" s="80"/>
    </row>
    <row r="231" spans="1:12" s="59" customFormat="1" ht="21.75" customHeight="1" x14ac:dyDescent="0.5">
      <c r="A231" s="52"/>
      <c r="B231" s="60" t="s">
        <v>15</v>
      </c>
      <c r="C231" s="6" t="s">
        <v>203</v>
      </c>
      <c r="D231" s="232"/>
      <c r="E231" s="7"/>
      <c r="F231" s="56"/>
      <c r="G231" s="80"/>
      <c r="H231" s="80"/>
      <c r="I231" s="80"/>
      <c r="J231" s="253"/>
      <c r="K231" s="80"/>
    </row>
    <row r="232" spans="1:12" s="59" customFormat="1" ht="21.75" customHeight="1" x14ac:dyDescent="0.5">
      <c r="A232" s="52"/>
      <c r="B232" s="125"/>
      <c r="C232" s="6" t="s">
        <v>204</v>
      </c>
      <c r="D232" s="232">
        <v>217</v>
      </c>
      <c r="E232" s="7" t="s">
        <v>16</v>
      </c>
      <c r="F232" s="56">
        <v>77</v>
      </c>
      <c r="G232" s="56">
        <f t="shared" ref="G232" si="133">ROUNDDOWN(SUM(F232*D232),2)</f>
        <v>16709</v>
      </c>
      <c r="H232" s="80">
        <v>38</v>
      </c>
      <c r="I232" s="81">
        <f t="shared" ref="I232" si="134">ROUNDDOWN(SUM(D232*H232),2)</f>
        <v>8246</v>
      </c>
      <c r="J232" s="81">
        <f>IF(D232&gt;0,SUM(G232,I232)," ")</f>
        <v>24955</v>
      </c>
      <c r="K232" s="80"/>
    </row>
    <row r="233" spans="1:12" s="59" customFormat="1" ht="21.75" customHeight="1" x14ac:dyDescent="0.65">
      <c r="A233" s="128"/>
      <c r="B233" s="180"/>
      <c r="C233" s="342" t="s">
        <v>205</v>
      </c>
      <c r="D233" s="224"/>
      <c r="E233" s="132"/>
      <c r="F233" s="225"/>
      <c r="G233" s="225"/>
      <c r="H233" s="227"/>
      <c r="I233" s="225"/>
      <c r="J233" s="343">
        <f>SUM(J191:J232)</f>
        <v>401615.35999999999</v>
      </c>
      <c r="K233" s="227"/>
    </row>
    <row r="234" spans="1:12" s="59" customFormat="1" ht="21.75" customHeight="1" x14ac:dyDescent="0.5">
      <c r="A234" s="52"/>
      <c r="B234" s="53" t="s">
        <v>130</v>
      </c>
      <c r="C234" s="127" t="s">
        <v>180</v>
      </c>
      <c r="D234" s="61"/>
      <c r="E234" s="7"/>
      <c r="F234" s="55"/>
      <c r="G234" s="55"/>
      <c r="H234" s="55"/>
      <c r="I234" s="55"/>
      <c r="J234" s="350" t="s">
        <v>70</v>
      </c>
      <c r="K234" s="350"/>
      <c r="L234" s="58"/>
    </row>
    <row r="235" spans="1:12" s="6" customFormat="1" ht="21.75" x14ac:dyDescent="0.5">
      <c r="A235" s="111"/>
      <c r="B235" s="185" t="s">
        <v>15</v>
      </c>
      <c r="C235" s="62" t="s">
        <v>160</v>
      </c>
      <c r="D235" s="113">
        <v>1</v>
      </c>
      <c r="E235" s="139" t="s">
        <v>23</v>
      </c>
      <c r="F235" s="254" t="s">
        <v>15</v>
      </c>
      <c r="G235" s="151" t="s">
        <v>15</v>
      </c>
      <c r="H235" s="255">
        <v>5000</v>
      </c>
      <c r="I235" s="64">
        <f>SUM(H235*D235)</f>
        <v>5000</v>
      </c>
      <c r="J235" s="64">
        <f>SUM(H235*D235)</f>
        <v>5000</v>
      </c>
      <c r="K235" s="113"/>
    </row>
    <row r="236" spans="1:12" s="59" customFormat="1" ht="21.75" x14ac:dyDescent="0.5">
      <c r="A236" s="52"/>
      <c r="B236" s="134" t="s">
        <v>15</v>
      </c>
      <c r="C236" s="230" t="s">
        <v>182</v>
      </c>
      <c r="D236" s="56"/>
      <c r="E236" s="82"/>
      <c r="F236" s="56"/>
      <c r="G236" s="56"/>
      <c r="H236" s="56"/>
      <c r="I236" s="56"/>
      <c r="J236" s="193"/>
      <c r="K236" s="82"/>
      <c r="L236" s="58"/>
    </row>
    <row r="237" spans="1:12" s="59" customFormat="1" ht="21.75" x14ac:dyDescent="0.5">
      <c r="A237" s="52"/>
      <c r="B237" s="125"/>
      <c r="C237" s="231" t="s">
        <v>210</v>
      </c>
      <c r="D237" s="191"/>
      <c r="E237" s="82"/>
      <c r="F237" s="56"/>
      <c r="G237" s="81"/>
      <c r="H237" s="56"/>
      <c r="I237" s="81"/>
      <c r="J237" s="81"/>
      <c r="K237" s="80"/>
      <c r="L237" s="58"/>
    </row>
    <row r="238" spans="1:12" s="59" customFormat="1" ht="21.75" x14ac:dyDescent="0.5">
      <c r="A238" s="52"/>
      <c r="B238" s="125"/>
      <c r="C238" s="231" t="s">
        <v>211</v>
      </c>
      <c r="D238" s="191">
        <v>11</v>
      </c>
      <c r="E238" s="82" t="s">
        <v>132</v>
      </c>
      <c r="F238" s="56">
        <v>1725</v>
      </c>
      <c r="G238" s="81">
        <f t="shared" ref="G238" si="135">ROUNDDOWN(SUM(F238*D238),2)</f>
        <v>18975</v>
      </c>
      <c r="H238" s="56">
        <v>655</v>
      </c>
      <c r="I238" s="81">
        <f t="shared" ref="I238" si="136">ROUNDDOWN(SUM(D238*H238),2)</f>
        <v>7205</v>
      </c>
      <c r="J238" s="81">
        <f t="shared" ref="J238" si="137">IF(D238&gt;0,SUM(G238,I238)," ")</f>
        <v>26180</v>
      </c>
      <c r="K238" s="80"/>
      <c r="L238" s="58"/>
    </row>
    <row r="239" spans="1:12" s="59" customFormat="1" ht="21.75" x14ac:dyDescent="0.5">
      <c r="A239" s="52"/>
      <c r="B239" s="60" t="s">
        <v>15</v>
      </c>
      <c r="C239" s="6" t="s">
        <v>184</v>
      </c>
      <c r="D239" s="232"/>
      <c r="E239" s="82"/>
      <c r="F239" s="80"/>
      <c r="G239" s="56"/>
      <c r="H239" s="56"/>
      <c r="I239" s="56"/>
      <c r="J239" s="193"/>
      <c r="K239" s="80"/>
      <c r="L239" s="58"/>
    </row>
    <row r="240" spans="1:12" s="59" customFormat="1" ht="21.75" x14ac:dyDescent="0.5">
      <c r="A240" s="52"/>
      <c r="B240" s="15"/>
      <c r="C240" s="6" t="s">
        <v>185</v>
      </c>
      <c r="D240" s="232"/>
      <c r="E240" s="82"/>
      <c r="F240" s="80"/>
      <c r="G240" s="56"/>
      <c r="H240" s="56"/>
      <c r="I240" s="56"/>
      <c r="J240" s="193"/>
      <c r="K240" s="80"/>
      <c r="L240" s="58"/>
    </row>
    <row r="241" spans="1:12" s="59" customFormat="1" ht="21.75" x14ac:dyDescent="0.5">
      <c r="A241" s="52"/>
      <c r="B241" s="15"/>
      <c r="C241" s="233" t="s">
        <v>186</v>
      </c>
      <c r="D241" s="191">
        <v>11</v>
      </c>
      <c r="E241" s="82" t="s">
        <v>133</v>
      </c>
      <c r="F241" s="56">
        <v>1501</v>
      </c>
      <c r="G241" s="81">
        <f t="shared" ref="G241" si="138">ROUNDDOWN(SUM(F241*D241),2)</f>
        <v>16511</v>
      </c>
      <c r="H241" s="56">
        <v>498</v>
      </c>
      <c r="I241" s="81">
        <f t="shared" ref="I241" si="139">ROUNDDOWN(SUM(D241*H241),2)</f>
        <v>5478</v>
      </c>
      <c r="J241" s="81">
        <f t="shared" ref="J241" si="140">IF(D241&gt;0,SUM(G241,I241)," ")</f>
        <v>21989</v>
      </c>
      <c r="K241" s="80"/>
      <c r="L241" s="58"/>
    </row>
    <row r="242" spans="1:12" s="6" customFormat="1" ht="21.75" x14ac:dyDescent="0.5">
      <c r="A242" s="7"/>
      <c r="B242" s="150" t="s">
        <v>15</v>
      </c>
      <c r="C242" s="104" t="s">
        <v>212</v>
      </c>
      <c r="D242" s="113"/>
      <c r="E242" s="7"/>
      <c r="F242" s="114"/>
      <c r="G242" s="56"/>
      <c r="H242" s="114"/>
      <c r="I242" s="56"/>
      <c r="J242" s="256"/>
      <c r="K242" s="113"/>
    </row>
    <row r="243" spans="1:12" s="6" customFormat="1" ht="21.75" x14ac:dyDescent="0.5">
      <c r="A243" s="7"/>
      <c r="C243" s="104" t="s">
        <v>213</v>
      </c>
      <c r="D243" s="113"/>
      <c r="E243" s="7"/>
      <c r="F243" s="114"/>
      <c r="G243" s="56"/>
      <c r="H243" s="114"/>
      <c r="I243" s="56"/>
      <c r="J243" s="256"/>
      <c r="K243" s="113"/>
    </row>
    <row r="244" spans="1:12" s="6" customFormat="1" ht="21.75" x14ac:dyDescent="0.5">
      <c r="A244" s="7"/>
      <c r="C244" s="104" t="s">
        <v>214</v>
      </c>
      <c r="D244" s="113"/>
      <c r="E244" s="113"/>
      <c r="F244" s="113"/>
      <c r="G244" s="113"/>
      <c r="H244" s="113"/>
      <c r="I244" s="113"/>
      <c r="J244" s="113"/>
      <c r="K244" s="113"/>
    </row>
    <row r="245" spans="1:12" s="6" customFormat="1" ht="21.75" x14ac:dyDescent="0.5">
      <c r="A245" s="7"/>
      <c r="C245" s="104" t="s">
        <v>164</v>
      </c>
      <c r="D245" s="113">
        <v>68</v>
      </c>
      <c r="E245" s="7" t="s">
        <v>21</v>
      </c>
      <c r="F245" s="114">
        <v>350</v>
      </c>
      <c r="G245" s="189">
        <f>SUM(F245*D245)</f>
        <v>23800</v>
      </c>
      <c r="H245" s="114">
        <v>110</v>
      </c>
      <c r="I245" s="189">
        <f>SUM(H245*D245)</f>
        <v>7480</v>
      </c>
      <c r="J245" s="189">
        <f>SUM(I245+G245)</f>
        <v>31280</v>
      </c>
      <c r="K245" s="113"/>
    </row>
    <row r="246" spans="1:12" s="244" customFormat="1" ht="21.75" x14ac:dyDescent="0.5">
      <c r="A246" s="237"/>
      <c r="B246" s="238" t="s">
        <v>15</v>
      </c>
      <c r="C246" s="239" t="s">
        <v>71</v>
      </c>
      <c r="D246" s="240"/>
      <c r="E246" s="241"/>
      <c r="F246" s="240"/>
      <c r="G246" s="240"/>
      <c r="H246" s="240"/>
      <c r="I246" s="240"/>
      <c r="J246" s="242"/>
      <c r="K246" s="240"/>
      <c r="L246" s="243"/>
    </row>
    <row r="247" spans="1:12" s="244" customFormat="1" ht="21.75" x14ac:dyDescent="0.5">
      <c r="A247" s="237"/>
      <c r="B247" s="245"/>
      <c r="C247" s="239" t="s">
        <v>72</v>
      </c>
      <c r="D247" s="240"/>
      <c r="E247" s="241"/>
      <c r="F247" s="240"/>
      <c r="G247" s="240"/>
      <c r="H247" s="240"/>
      <c r="I247" s="240"/>
      <c r="J247" s="242"/>
      <c r="K247" s="240"/>
      <c r="L247" s="243"/>
    </row>
    <row r="248" spans="1:12" s="244" customFormat="1" ht="21.75" x14ac:dyDescent="0.5">
      <c r="A248" s="237"/>
      <c r="B248" s="245"/>
      <c r="C248" s="239" t="s">
        <v>17</v>
      </c>
      <c r="D248" s="246">
        <v>105</v>
      </c>
      <c r="E248" s="247" t="s">
        <v>16</v>
      </c>
      <c r="F248" s="240">
        <v>331</v>
      </c>
      <c r="G248" s="240">
        <f>ROUNDDOWN(SUM(F248*D248),2)</f>
        <v>34755</v>
      </c>
      <c r="H248" s="240">
        <v>71</v>
      </c>
      <c r="I248" s="240">
        <f>ROUNDDOWN(SUM(D248*H248),2)</f>
        <v>7455</v>
      </c>
      <c r="J248" s="240">
        <f>+G248+I248</f>
        <v>42210</v>
      </c>
      <c r="K248" s="240"/>
      <c r="L248" s="243"/>
    </row>
    <row r="249" spans="1:12" s="59" customFormat="1" ht="21.75" x14ac:dyDescent="0.5">
      <c r="A249" s="52"/>
      <c r="B249" s="60" t="s">
        <v>15</v>
      </c>
      <c r="C249" s="6" t="s">
        <v>215</v>
      </c>
      <c r="D249" s="56"/>
      <c r="E249" s="82"/>
      <c r="F249" s="56"/>
      <c r="G249" s="56"/>
      <c r="H249" s="56"/>
      <c r="I249" s="56"/>
      <c r="J249" s="56"/>
      <c r="K249" s="80"/>
      <c r="L249" s="58"/>
    </row>
    <row r="250" spans="1:12" s="59" customFormat="1" ht="21.75" x14ac:dyDescent="0.5">
      <c r="A250" s="52"/>
      <c r="B250" s="60"/>
      <c r="C250" s="6" t="s">
        <v>216</v>
      </c>
      <c r="D250" s="80"/>
      <c r="E250" s="80"/>
      <c r="F250" s="80"/>
      <c r="G250" s="80"/>
      <c r="H250" s="80"/>
      <c r="I250" s="80"/>
      <c r="J250" s="80"/>
      <c r="K250" s="80"/>
      <c r="L250" s="58"/>
    </row>
    <row r="251" spans="1:12" s="59" customFormat="1" ht="21.75" x14ac:dyDescent="0.5">
      <c r="A251" s="52"/>
      <c r="B251" s="60"/>
      <c r="C251" s="6" t="s">
        <v>17</v>
      </c>
      <c r="D251" s="63">
        <v>105</v>
      </c>
      <c r="E251" s="82" t="s">
        <v>16</v>
      </c>
      <c r="F251" s="56">
        <v>259</v>
      </c>
      <c r="G251" s="81">
        <f t="shared" ref="G251" si="141">ROUNDDOWN(SUM(F251*D251),2)</f>
        <v>27195</v>
      </c>
      <c r="H251" s="56">
        <v>158</v>
      </c>
      <c r="I251" s="81">
        <f t="shared" ref="I251" si="142">ROUNDDOWN(SUM(D251*H251),2)</f>
        <v>16590</v>
      </c>
      <c r="J251" s="81">
        <f t="shared" ref="J251" si="143">IF(D251&gt;0,SUM(G251,I251)," ")</f>
        <v>43785</v>
      </c>
      <c r="K251" s="80"/>
      <c r="L251" s="58"/>
    </row>
    <row r="252" spans="1:12" s="59" customFormat="1" ht="21.75" x14ac:dyDescent="0.5">
      <c r="A252" s="128"/>
      <c r="B252" s="129"/>
      <c r="C252" s="130"/>
      <c r="D252" s="98"/>
      <c r="E252" s="236"/>
      <c r="F252" s="225"/>
      <c r="G252" s="226"/>
      <c r="H252" s="225"/>
      <c r="I252" s="226"/>
      <c r="J252" s="226"/>
      <c r="K252" s="227"/>
    </row>
    <row r="253" spans="1:12" s="6" customFormat="1" ht="21.75" customHeight="1" x14ac:dyDescent="0.5">
      <c r="A253" s="111" t="s">
        <v>159</v>
      </c>
      <c r="B253" s="112" t="s">
        <v>15</v>
      </c>
      <c r="C253" s="62" t="s">
        <v>162</v>
      </c>
      <c r="D253" s="113"/>
      <c r="E253" s="7"/>
      <c r="F253" s="114"/>
      <c r="G253" s="85"/>
      <c r="H253" s="114"/>
      <c r="I253" s="85"/>
      <c r="J253" s="115"/>
      <c r="K253" s="113"/>
    </row>
    <row r="254" spans="1:12" s="6" customFormat="1" ht="21.75" customHeight="1" x14ac:dyDescent="0.5">
      <c r="A254" s="111"/>
      <c r="B254" s="13"/>
      <c r="C254" s="62" t="s">
        <v>163</v>
      </c>
      <c r="D254" s="113">
        <v>187</v>
      </c>
      <c r="E254" s="116" t="s">
        <v>16</v>
      </c>
      <c r="F254" s="114">
        <v>385</v>
      </c>
      <c r="G254" s="117">
        <f>SUM(F254*D254)</f>
        <v>71995</v>
      </c>
      <c r="H254" s="114">
        <v>220</v>
      </c>
      <c r="I254" s="117">
        <f>SUM(H254*D254)</f>
        <v>41140</v>
      </c>
      <c r="J254" s="117">
        <f>SUM(I254+G254)</f>
        <v>113135</v>
      </c>
      <c r="K254" s="113"/>
    </row>
    <row r="255" spans="1:12" s="6" customFormat="1" ht="21.75" x14ac:dyDescent="0.5">
      <c r="A255" s="7"/>
      <c r="B255" s="134" t="s">
        <v>15</v>
      </c>
      <c r="C255" s="257" t="s">
        <v>217</v>
      </c>
      <c r="D255" s="113"/>
      <c r="E255" s="188"/>
      <c r="F255" s="114"/>
      <c r="G255" s="189"/>
      <c r="H255" s="114"/>
      <c r="I255" s="189"/>
      <c r="J255" s="189"/>
      <c r="K255" s="113"/>
    </row>
    <row r="256" spans="1:12" s="6" customFormat="1" ht="21.75" x14ac:dyDescent="0.5">
      <c r="A256" s="7"/>
      <c r="C256" s="257" t="s">
        <v>218</v>
      </c>
      <c r="D256" s="113">
        <v>162</v>
      </c>
      <c r="E256" s="188" t="s">
        <v>21</v>
      </c>
      <c r="F256" s="114">
        <v>51</v>
      </c>
      <c r="G256" s="189">
        <f t="shared" ref="G256" si="144">SUM(F256*D256)</f>
        <v>8262</v>
      </c>
      <c r="H256" s="114">
        <v>44</v>
      </c>
      <c r="I256" s="189">
        <f t="shared" ref="I256" si="145">SUM(H256*D256)</f>
        <v>7128</v>
      </c>
      <c r="J256" s="189">
        <f t="shared" ref="J256" si="146">SUM(I256+G256)</f>
        <v>15390</v>
      </c>
      <c r="K256" s="113"/>
    </row>
    <row r="257" spans="1:231" s="6" customFormat="1" ht="21.75" x14ac:dyDescent="0.5">
      <c r="A257" s="7"/>
      <c r="B257" s="134" t="s">
        <v>15</v>
      </c>
      <c r="C257" s="197" t="s">
        <v>245</v>
      </c>
      <c r="D257" s="113"/>
      <c r="E257" s="7"/>
      <c r="F257" s="114"/>
      <c r="G257" s="56"/>
      <c r="H257" s="114"/>
      <c r="I257" s="56"/>
      <c r="J257" s="256"/>
      <c r="K257" s="113"/>
    </row>
    <row r="258" spans="1:231" s="6" customFormat="1" ht="21.75" x14ac:dyDescent="0.5">
      <c r="A258" s="111"/>
      <c r="B258" s="13"/>
      <c r="C258" s="197" t="s">
        <v>246</v>
      </c>
      <c r="D258" s="113"/>
      <c r="E258" s="7"/>
      <c r="F258" s="114"/>
      <c r="G258" s="56"/>
      <c r="H258" s="114"/>
      <c r="I258" s="56"/>
      <c r="J258" s="256"/>
      <c r="K258" s="113"/>
    </row>
    <row r="259" spans="1:231" s="6" customFormat="1" ht="21.75" customHeight="1" x14ac:dyDescent="0.5">
      <c r="A259" s="111"/>
      <c r="B259" s="13"/>
      <c r="C259" s="197" t="s">
        <v>247</v>
      </c>
      <c r="D259" s="113"/>
      <c r="E259" s="7"/>
      <c r="F259" s="114"/>
      <c r="G259" s="56"/>
      <c r="H259" s="114"/>
      <c r="I259" s="56"/>
      <c r="J259" s="256"/>
      <c r="K259" s="113"/>
    </row>
    <row r="260" spans="1:231" s="6" customFormat="1" ht="21.75" customHeight="1" x14ac:dyDescent="0.5">
      <c r="A260" s="111"/>
      <c r="B260" s="13"/>
      <c r="C260" s="197" t="s">
        <v>248</v>
      </c>
      <c r="D260" s="113"/>
      <c r="E260" s="7"/>
      <c r="F260" s="140"/>
      <c r="G260" s="189"/>
      <c r="H260" s="114"/>
      <c r="I260" s="189"/>
      <c r="J260" s="189"/>
      <c r="K260" s="113"/>
    </row>
    <row r="261" spans="1:231" s="6" customFormat="1" ht="21.75" customHeight="1" x14ac:dyDescent="0.5">
      <c r="A261" s="111"/>
      <c r="B261" s="13"/>
      <c r="C261" s="197" t="s">
        <v>249</v>
      </c>
      <c r="D261" s="113">
        <v>10</v>
      </c>
      <c r="E261" s="7" t="s">
        <v>36</v>
      </c>
      <c r="F261" s="140">
        <v>4265</v>
      </c>
      <c r="G261" s="189">
        <f t="shared" ref="G261" si="147">SUM(F261*D261)</f>
        <v>42650</v>
      </c>
      <c r="H261" s="114">
        <v>415</v>
      </c>
      <c r="I261" s="189">
        <f t="shared" ref="I261" si="148">SUM(H261*D261)</f>
        <v>4150</v>
      </c>
      <c r="J261" s="189">
        <f t="shared" ref="J261" si="149">SUM(I261+G261)</f>
        <v>46800</v>
      </c>
      <c r="K261" s="113"/>
    </row>
    <row r="262" spans="1:231" s="6" customFormat="1" ht="21.75" customHeight="1" x14ac:dyDescent="0.5">
      <c r="A262" s="7"/>
      <c r="B262" s="258" t="s">
        <v>15</v>
      </c>
      <c r="C262" s="62" t="s">
        <v>250</v>
      </c>
      <c r="D262" s="259"/>
      <c r="E262" s="7"/>
      <c r="F262" s="260"/>
      <c r="G262" s="55"/>
      <c r="H262" s="260"/>
      <c r="I262" s="55"/>
      <c r="J262" s="228"/>
      <c r="K262" s="113"/>
    </row>
    <row r="263" spans="1:231" s="6" customFormat="1" ht="21.75" customHeight="1" x14ac:dyDescent="0.5">
      <c r="A263" s="7"/>
      <c r="B263" s="111"/>
      <c r="C263" s="62" t="s">
        <v>251</v>
      </c>
      <c r="D263" s="261"/>
      <c r="E263" s="7"/>
      <c r="F263" s="262"/>
      <c r="G263" s="229"/>
      <c r="H263" s="156"/>
      <c r="I263" s="263"/>
      <c r="J263" s="263"/>
      <c r="K263" s="113"/>
    </row>
    <row r="264" spans="1:231" s="6" customFormat="1" ht="21.75" customHeight="1" x14ac:dyDescent="0.5">
      <c r="A264" s="7"/>
      <c r="B264" s="13"/>
      <c r="C264" s="62" t="s">
        <v>252</v>
      </c>
      <c r="D264" s="264">
        <v>10</v>
      </c>
      <c r="E264" s="68" t="s">
        <v>36</v>
      </c>
      <c r="F264" s="265">
        <v>3687</v>
      </c>
      <c r="G264" s="266">
        <f>SUM(F264*D264)</f>
        <v>36870</v>
      </c>
      <c r="H264" s="267">
        <v>156</v>
      </c>
      <c r="I264" s="263">
        <f>SUM(H264*D264)</f>
        <v>1560</v>
      </c>
      <c r="J264" s="263">
        <f>SUM(I264+G264)</f>
        <v>38430</v>
      </c>
      <c r="K264" s="110"/>
    </row>
    <row r="265" spans="1:231" s="59" customFormat="1" ht="21.75" customHeight="1" x14ac:dyDescent="0.5">
      <c r="A265" s="52"/>
      <c r="B265" s="134" t="s">
        <v>15</v>
      </c>
      <c r="C265" s="22" t="s">
        <v>188</v>
      </c>
      <c r="D265" s="232"/>
      <c r="E265" s="82"/>
      <c r="F265" s="80"/>
      <c r="G265" s="56"/>
      <c r="H265" s="56"/>
      <c r="I265" s="56"/>
      <c r="J265" s="193"/>
      <c r="K265" s="80"/>
    </row>
    <row r="266" spans="1:231" s="6" customFormat="1" ht="21.75" customHeight="1" x14ac:dyDescent="0.5">
      <c r="A266" s="248"/>
      <c r="B266" s="60"/>
      <c r="C266" s="22" t="s">
        <v>189</v>
      </c>
      <c r="D266" s="113"/>
      <c r="E266" s="113"/>
      <c r="F266" s="113"/>
      <c r="G266" s="113"/>
      <c r="H266" s="113"/>
      <c r="I266" s="113"/>
      <c r="J266" s="113"/>
      <c r="K266" s="249"/>
      <c r="L266" s="250"/>
      <c r="M266" s="250"/>
      <c r="N266" s="250"/>
      <c r="O266" s="250"/>
      <c r="P266" s="250"/>
      <c r="Q266" s="250"/>
      <c r="R266" s="250"/>
      <c r="S266" s="250"/>
      <c r="T266" s="250"/>
      <c r="U266" s="250"/>
      <c r="V266" s="250"/>
      <c r="W266" s="250"/>
      <c r="X266" s="250"/>
      <c r="Y266" s="250"/>
      <c r="Z266" s="250"/>
      <c r="AA266" s="250"/>
      <c r="AB266" s="250"/>
      <c r="AC266" s="250"/>
      <c r="AD266" s="250"/>
      <c r="AE266" s="250"/>
      <c r="AF266" s="250"/>
      <c r="AG266" s="250"/>
      <c r="AH266" s="250"/>
      <c r="AI266" s="250"/>
      <c r="AJ266" s="250"/>
      <c r="AK266" s="250"/>
      <c r="AL266" s="250"/>
      <c r="AM266" s="250"/>
      <c r="AN266" s="250"/>
      <c r="AO266" s="250"/>
      <c r="AP266" s="250"/>
      <c r="AQ266" s="250"/>
      <c r="AR266" s="250"/>
      <c r="AS266" s="250"/>
      <c r="AT266" s="250"/>
      <c r="AU266" s="250"/>
      <c r="AV266" s="250"/>
      <c r="AW266" s="250"/>
      <c r="AX266" s="250"/>
      <c r="AY266" s="250"/>
      <c r="AZ266" s="250"/>
      <c r="BA266" s="250"/>
      <c r="BB266" s="250"/>
      <c r="BC266" s="250"/>
      <c r="BD266" s="250"/>
      <c r="BE266" s="250"/>
      <c r="BF266" s="250"/>
      <c r="BG266" s="250"/>
      <c r="BH266" s="250"/>
      <c r="BI266" s="250"/>
      <c r="BJ266" s="250"/>
      <c r="BK266" s="250"/>
      <c r="BL266" s="250"/>
      <c r="BM266" s="250"/>
      <c r="BN266" s="250"/>
      <c r="BO266" s="250"/>
      <c r="BP266" s="250"/>
      <c r="BQ266" s="250"/>
      <c r="BR266" s="250"/>
      <c r="BS266" s="250"/>
      <c r="BT266" s="250"/>
      <c r="BU266" s="250"/>
      <c r="BV266" s="250"/>
      <c r="BW266" s="250"/>
      <c r="BX266" s="250"/>
      <c r="BY266" s="250"/>
      <c r="BZ266" s="250"/>
      <c r="CA266" s="250"/>
      <c r="CB266" s="250"/>
      <c r="CC266" s="250"/>
      <c r="CD266" s="250"/>
      <c r="CE266" s="250"/>
      <c r="CF266" s="250"/>
      <c r="CG266" s="250"/>
      <c r="CH266" s="250"/>
      <c r="CI266" s="250"/>
      <c r="CJ266" s="250"/>
      <c r="CK266" s="250"/>
      <c r="CL266" s="250"/>
      <c r="CM266" s="250"/>
      <c r="CN266" s="250"/>
      <c r="CO266" s="250"/>
      <c r="CP266" s="250"/>
      <c r="CQ266" s="250"/>
      <c r="CR266" s="250"/>
      <c r="CS266" s="250"/>
      <c r="CT266" s="250"/>
      <c r="CU266" s="250"/>
      <c r="CV266" s="250"/>
      <c r="CW266" s="250"/>
      <c r="CX266" s="250"/>
      <c r="CY266" s="250"/>
      <c r="CZ266" s="250"/>
      <c r="DA266" s="250"/>
      <c r="DB266" s="250"/>
      <c r="DC266" s="250"/>
      <c r="DD266" s="250"/>
      <c r="DE266" s="250"/>
      <c r="DF266" s="250"/>
      <c r="DG266" s="250"/>
      <c r="DH266" s="250"/>
      <c r="DI266" s="250"/>
      <c r="DJ266" s="250"/>
      <c r="DK266" s="250"/>
      <c r="DL266" s="250"/>
      <c r="DM266" s="250"/>
      <c r="DN266" s="250"/>
      <c r="DO266" s="250"/>
      <c r="DP266" s="250"/>
      <c r="DQ266" s="250"/>
      <c r="DR266" s="250"/>
      <c r="DS266" s="250"/>
      <c r="DT266" s="250"/>
      <c r="DU266" s="250"/>
      <c r="DV266" s="250"/>
      <c r="DW266" s="250"/>
      <c r="DX266" s="250"/>
      <c r="DY266" s="250"/>
      <c r="DZ266" s="250"/>
      <c r="EA266" s="250"/>
      <c r="EB266" s="250"/>
      <c r="EC266" s="250"/>
      <c r="ED266" s="250"/>
      <c r="EE266" s="250"/>
      <c r="EF266" s="250"/>
      <c r="EG266" s="250"/>
      <c r="EH266" s="250"/>
      <c r="EI266" s="250"/>
      <c r="EJ266" s="250"/>
      <c r="EK266" s="250"/>
      <c r="EL266" s="250"/>
      <c r="EM266" s="250"/>
      <c r="EN266" s="250"/>
      <c r="EO266" s="250"/>
      <c r="EP266" s="250"/>
      <c r="EQ266" s="250"/>
      <c r="ER266" s="250"/>
      <c r="ES266" s="250"/>
      <c r="ET266" s="250"/>
      <c r="EU266" s="250"/>
      <c r="EV266" s="250"/>
      <c r="EW266" s="250"/>
      <c r="EX266" s="250"/>
      <c r="EY266" s="250"/>
      <c r="EZ266" s="250"/>
      <c r="FA266" s="250"/>
      <c r="FB266" s="250"/>
      <c r="FC266" s="250"/>
      <c r="FD266" s="250"/>
      <c r="FE266" s="250"/>
      <c r="FF266" s="250"/>
      <c r="FG266" s="250"/>
      <c r="FH266" s="250"/>
      <c r="FI266" s="250"/>
      <c r="FJ266" s="250"/>
      <c r="FK266" s="250"/>
      <c r="FL266" s="250"/>
      <c r="FM266" s="250"/>
      <c r="FN266" s="250"/>
      <c r="FO266" s="250"/>
      <c r="FP266" s="250"/>
      <c r="FQ266" s="250"/>
      <c r="FR266" s="250"/>
      <c r="FS266" s="250"/>
      <c r="FT266" s="250"/>
      <c r="FU266" s="250"/>
      <c r="FV266" s="250"/>
      <c r="FW266" s="250"/>
      <c r="FX266" s="250"/>
      <c r="FY266" s="250"/>
      <c r="FZ266" s="250"/>
      <c r="GA266" s="250"/>
      <c r="GB266" s="250"/>
      <c r="GC266" s="250"/>
      <c r="GD266" s="250"/>
      <c r="GE266" s="250"/>
      <c r="GF266" s="250"/>
      <c r="GG266" s="250"/>
      <c r="GH266" s="250"/>
      <c r="GI266" s="250"/>
      <c r="GJ266" s="250"/>
      <c r="GK266" s="250"/>
      <c r="GL266" s="250"/>
      <c r="GM266" s="250"/>
      <c r="GN266" s="250"/>
      <c r="GO266" s="250"/>
      <c r="GP266" s="250"/>
      <c r="GQ266" s="250"/>
      <c r="GR266" s="250"/>
      <c r="GS266" s="250"/>
      <c r="GT266" s="250"/>
      <c r="GU266" s="250"/>
      <c r="GV266" s="250"/>
      <c r="GW266" s="250"/>
      <c r="GX266" s="250"/>
      <c r="GY266" s="250"/>
      <c r="GZ266" s="250"/>
      <c r="HA266" s="250"/>
      <c r="HB266" s="250"/>
      <c r="HC266" s="250"/>
      <c r="HD266" s="250"/>
      <c r="HE266" s="250"/>
      <c r="HF266" s="250"/>
      <c r="HG266" s="250"/>
      <c r="HH266" s="250"/>
      <c r="HI266" s="250"/>
      <c r="HJ266" s="250"/>
      <c r="HK266" s="250"/>
      <c r="HL266" s="250"/>
      <c r="HM266" s="250"/>
      <c r="HN266" s="250"/>
      <c r="HO266" s="250"/>
      <c r="HP266" s="250"/>
      <c r="HQ266" s="250"/>
      <c r="HR266" s="250"/>
      <c r="HS266" s="250"/>
      <c r="HT266" s="250"/>
      <c r="HU266" s="250"/>
      <c r="HV266" s="250"/>
      <c r="HW266" s="250"/>
    </row>
    <row r="267" spans="1:231" s="6" customFormat="1" ht="21.75" customHeight="1" x14ac:dyDescent="0.5">
      <c r="A267" s="248"/>
      <c r="B267" s="60"/>
      <c r="C267" s="6" t="s">
        <v>190</v>
      </c>
      <c r="D267" s="63">
        <v>24</v>
      </c>
      <c r="E267" s="7" t="s">
        <v>19</v>
      </c>
      <c r="F267" s="85">
        <v>576.73</v>
      </c>
      <c r="G267" s="81">
        <f>ROUNDDOWN(SUM(F267*D267),2)</f>
        <v>13841.52</v>
      </c>
      <c r="H267" s="56">
        <v>0</v>
      </c>
      <c r="I267" s="81">
        <f>ROUNDDOWN(SUM(D267*H267),2)</f>
        <v>0</v>
      </c>
      <c r="J267" s="81">
        <f>IF(D267&gt;0,SUM(G267,I267)," ")</f>
        <v>13841.52</v>
      </c>
      <c r="K267" s="249"/>
      <c r="L267" s="250"/>
      <c r="M267" s="250"/>
      <c r="N267" s="250"/>
      <c r="O267" s="250"/>
      <c r="P267" s="250"/>
      <c r="Q267" s="250"/>
      <c r="R267" s="250"/>
      <c r="S267" s="250"/>
      <c r="T267" s="250"/>
      <c r="U267" s="250"/>
      <c r="V267" s="250"/>
      <c r="W267" s="250"/>
      <c r="X267" s="250"/>
      <c r="Y267" s="250"/>
      <c r="Z267" s="250"/>
      <c r="AA267" s="250"/>
      <c r="AB267" s="250"/>
      <c r="AC267" s="250"/>
      <c r="AD267" s="250"/>
      <c r="AE267" s="250"/>
      <c r="AF267" s="250"/>
      <c r="AG267" s="250"/>
      <c r="AH267" s="250"/>
      <c r="AI267" s="250"/>
      <c r="AJ267" s="250"/>
      <c r="AK267" s="250"/>
      <c r="AL267" s="250"/>
      <c r="AM267" s="250"/>
      <c r="AN267" s="250"/>
      <c r="AO267" s="250"/>
      <c r="AP267" s="250"/>
      <c r="AQ267" s="250"/>
      <c r="AR267" s="250"/>
      <c r="AS267" s="250"/>
      <c r="AT267" s="250"/>
      <c r="AU267" s="250"/>
      <c r="AV267" s="250"/>
      <c r="AW267" s="250"/>
      <c r="AX267" s="250"/>
      <c r="AY267" s="250"/>
      <c r="AZ267" s="250"/>
      <c r="BA267" s="250"/>
      <c r="BB267" s="250"/>
      <c r="BC267" s="250"/>
      <c r="BD267" s="250"/>
      <c r="BE267" s="250"/>
      <c r="BF267" s="250"/>
      <c r="BG267" s="250"/>
      <c r="BH267" s="250"/>
      <c r="BI267" s="250"/>
      <c r="BJ267" s="250"/>
      <c r="BK267" s="250"/>
      <c r="BL267" s="250"/>
      <c r="BM267" s="250"/>
      <c r="BN267" s="250"/>
      <c r="BO267" s="250"/>
      <c r="BP267" s="250"/>
      <c r="BQ267" s="250"/>
      <c r="BR267" s="250"/>
      <c r="BS267" s="250"/>
      <c r="BT267" s="250"/>
      <c r="BU267" s="250"/>
      <c r="BV267" s="250"/>
      <c r="BW267" s="250"/>
      <c r="BX267" s="250"/>
      <c r="BY267" s="250"/>
      <c r="BZ267" s="250"/>
      <c r="CA267" s="250"/>
      <c r="CB267" s="250"/>
      <c r="CC267" s="250"/>
      <c r="CD267" s="250"/>
      <c r="CE267" s="250"/>
      <c r="CF267" s="250"/>
      <c r="CG267" s="250"/>
      <c r="CH267" s="250"/>
      <c r="CI267" s="250"/>
      <c r="CJ267" s="250"/>
      <c r="CK267" s="250"/>
      <c r="CL267" s="250"/>
      <c r="CM267" s="250"/>
      <c r="CN267" s="250"/>
      <c r="CO267" s="250"/>
      <c r="CP267" s="250"/>
      <c r="CQ267" s="250"/>
      <c r="CR267" s="250"/>
      <c r="CS267" s="250"/>
      <c r="CT267" s="250"/>
      <c r="CU267" s="250"/>
      <c r="CV267" s="250"/>
      <c r="CW267" s="250"/>
      <c r="CX267" s="250"/>
      <c r="CY267" s="250"/>
      <c r="CZ267" s="250"/>
      <c r="DA267" s="250"/>
      <c r="DB267" s="250"/>
      <c r="DC267" s="250"/>
      <c r="DD267" s="250"/>
      <c r="DE267" s="250"/>
      <c r="DF267" s="250"/>
      <c r="DG267" s="250"/>
      <c r="DH267" s="250"/>
      <c r="DI267" s="250"/>
      <c r="DJ267" s="250"/>
      <c r="DK267" s="250"/>
      <c r="DL267" s="250"/>
      <c r="DM267" s="250"/>
      <c r="DN267" s="250"/>
      <c r="DO267" s="250"/>
      <c r="DP267" s="250"/>
      <c r="DQ267" s="250"/>
      <c r="DR267" s="250"/>
      <c r="DS267" s="250"/>
      <c r="DT267" s="250"/>
      <c r="DU267" s="250"/>
      <c r="DV267" s="250"/>
      <c r="DW267" s="250"/>
      <c r="DX267" s="250"/>
      <c r="DY267" s="250"/>
      <c r="DZ267" s="250"/>
      <c r="EA267" s="250"/>
      <c r="EB267" s="250"/>
      <c r="EC267" s="250"/>
      <c r="ED267" s="250"/>
      <c r="EE267" s="250"/>
      <c r="EF267" s="250"/>
      <c r="EG267" s="250"/>
      <c r="EH267" s="250"/>
      <c r="EI267" s="250"/>
      <c r="EJ267" s="250"/>
      <c r="EK267" s="250"/>
      <c r="EL267" s="250"/>
      <c r="EM267" s="250"/>
      <c r="EN267" s="250"/>
      <c r="EO267" s="250"/>
      <c r="EP267" s="250"/>
      <c r="EQ267" s="250"/>
      <c r="ER267" s="250"/>
      <c r="ES267" s="250"/>
      <c r="ET267" s="250"/>
      <c r="EU267" s="250"/>
      <c r="EV267" s="250"/>
      <c r="EW267" s="250"/>
      <c r="EX267" s="250"/>
      <c r="EY267" s="250"/>
      <c r="EZ267" s="250"/>
      <c r="FA267" s="250"/>
      <c r="FB267" s="250"/>
      <c r="FC267" s="250"/>
      <c r="FD267" s="250"/>
      <c r="FE267" s="250"/>
      <c r="FF267" s="250"/>
      <c r="FG267" s="250"/>
      <c r="FH267" s="250"/>
      <c r="FI267" s="250"/>
      <c r="FJ267" s="250"/>
      <c r="FK267" s="250"/>
      <c r="FL267" s="250"/>
      <c r="FM267" s="250"/>
      <c r="FN267" s="250"/>
      <c r="FO267" s="250"/>
      <c r="FP267" s="250"/>
      <c r="FQ267" s="250"/>
      <c r="FR267" s="250"/>
      <c r="FS267" s="250"/>
      <c r="FT267" s="250"/>
      <c r="FU267" s="250"/>
      <c r="FV267" s="250"/>
      <c r="FW267" s="250"/>
      <c r="FX267" s="250"/>
      <c r="FY267" s="250"/>
      <c r="FZ267" s="250"/>
      <c r="GA267" s="250"/>
      <c r="GB267" s="250"/>
      <c r="GC267" s="250"/>
      <c r="GD267" s="250"/>
      <c r="GE267" s="250"/>
      <c r="GF267" s="250"/>
      <c r="GG267" s="250"/>
      <c r="GH267" s="250"/>
      <c r="GI267" s="250"/>
      <c r="GJ267" s="250"/>
      <c r="GK267" s="250"/>
      <c r="GL267" s="250"/>
      <c r="GM267" s="250"/>
      <c r="GN267" s="250"/>
      <c r="GO267" s="250"/>
      <c r="GP267" s="250"/>
      <c r="GQ267" s="250"/>
      <c r="GR267" s="250"/>
      <c r="GS267" s="250"/>
      <c r="GT267" s="250"/>
      <c r="GU267" s="250"/>
      <c r="GV267" s="250"/>
      <c r="GW267" s="250"/>
      <c r="GX267" s="250"/>
      <c r="GY267" s="250"/>
      <c r="GZ267" s="250"/>
      <c r="HA267" s="250"/>
      <c r="HB267" s="250"/>
      <c r="HC267" s="250"/>
      <c r="HD267" s="250"/>
      <c r="HE267" s="250"/>
      <c r="HF267" s="250"/>
      <c r="HG267" s="250"/>
      <c r="HH267" s="250"/>
      <c r="HI267" s="250"/>
      <c r="HJ267" s="250"/>
      <c r="HK267" s="250"/>
      <c r="HL267" s="250"/>
      <c r="HM267" s="250"/>
      <c r="HN267" s="250"/>
      <c r="HO267" s="250"/>
      <c r="HP267" s="250"/>
      <c r="HQ267" s="250"/>
      <c r="HR267" s="250"/>
      <c r="HS267" s="250"/>
      <c r="HT267" s="250"/>
      <c r="HU267" s="250"/>
      <c r="HV267" s="250"/>
      <c r="HW267" s="250"/>
    </row>
    <row r="268" spans="1:231" s="6" customFormat="1" ht="21.75" customHeight="1" x14ac:dyDescent="0.5">
      <c r="A268" s="248"/>
      <c r="B268" s="60"/>
      <c r="C268" s="6" t="s">
        <v>75</v>
      </c>
      <c r="D268" s="113"/>
      <c r="E268" s="113"/>
      <c r="F268" s="85"/>
      <c r="G268" s="113"/>
      <c r="H268" s="113"/>
      <c r="I268" s="113"/>
      <c r="J268" s="113"/>
      <c r="K268" s="249"/>
      <c r="L268" s="250"/>
      <c r="M268" s="250"/>
      <c r="N268" s="250"/>
      <c r="O268" s="250"/>
      <c r="P268" s="250"/>
      <c r="Q268" s="250"/>
      <c r="R268" s="250"/>
      <c r="S268" s="250"/>
      <c r="T268" s="250"/>
      <c r="U268" s="250"/>
      <c r="V268" s="250"/>
      <c r="W268" s="250"/>
      <c r="X268" s="250"/>
      <c r="Y268" s="250"/>
      <c r="Z268" s="250"/>
      <c r="AA268" s="250"/>
      <c r="AB268" s="250"/>
      <c r="AC268" s="250"/>
      <c r="AD268" s="250"/>
      <c r="AE268" s="250"/>
      <c r="AF268" s="250"/>
      <c r="AG268" s="250"/>
      <c r="AH268" s="250"/>
      <c r="AI268" s="250"/>
      <c r="AJ268" s="250"/>
      <c r="AK268" s="250"/>
      <c r="AL268" s="250"/>
      <c r="AM268" s="250"/>
      <c r="AN268" s="250"/>
      <c r="AO268" s="250"/>
      <c r="AP268" s="250"/>
      <c r="AQ268" s="250"/>
      <c r="AR268" s="250"/>
      <c r="AS268" s="250"/>
      <c r="AT268" s="250"/>
      <c r="AU268" s="250"/>
      <c r="AV268" s="250"/>
      <c r="AW268" s="250"/>
      <c r="AX268" s="250"/>
      <c r="AY268" s="250"/>
      <c r="AZ268" s="250"/>
      <c r="BA268" s="250"/>
      <c r="BB268" s="250"/>
      <c r="BC268" s="250"/>
      <c r="BD268" s="250"/>
      <c r="BE268" s="250"/>
      <c r="BF268" s="250"/>
      <c r="BG268" s="250"/>
      <c r="BH268" s="250"/>
      <c r="BI268" s="250"/>
      <c r="BJ268" s="250"/>
      <c r="BK268" s="250"/>
      <c r="BL268" s="250"/>
      <c r="BM268" s="250"/>
      <c r="BN268" s="250"/>
      <c r="BO268" s="250"/>
      <c r="BP268" s="250"/>
      <c r="BQ268" s="250"/>
      <c r="BR268" s="250"/>
      <c r="BS268" s="250"/>
      <c r="BT268" s="250"/>
      <c r="BU268" s="250"/>
      <c r="BV268" s="250"/>
      <c r="BW268" s="250"/>
      <c r="BX268" s="250"/>
      <c r="BY268" s="250"/>
      <c r="BZ268" s="250"/>
      <c r="CA268" s="250"/>
      <c r="CB268" s="250"/>
      <c r="CC268" s="250"/>
      <c r="CD268" s="250"/>
      <c r="CE268" s="250"/>
      <c r="CF268" s="250"/>
      <c r="CG268" s="250"/>
      <c r="CH268" s="250"/>
      <c r="CI268" s="250"/>
      <c r="CJ268" s="250"/>
      <c r="CK268" s="250"/>
      <c r="CL268" s="250"/>
      <c r="CM268" s="250"/>
      <c r="CN268" s="250"/>
      <c r="CO268" s="250"/>
      <c r="CP268" s="250"/>
      <c r="CQ268" s="250"/>
      <c r="CR268" s="250"/>
      <c r="CS268" s="250"/>
      <c r="CT268" s="250"/>
      <c r="CU268" s="250"/>
      <c r="CV268" s="250"/>
      <c r="CW268" s="250"/>
      <c r="CX268" s="250"/>
      <c r="CY268" s="250"/>
      <c r="CZ268" s="250"/>
      <c r="DA268" s="250"/>
      <c r="DB268" s="250"/>
      <c r="DC268" s="250"/>
      <c r="DD268" s="250"/>
      <c r="DE268" s="250"/>
      <c r="DF268" s="250"/>
      <c r="DG268" s="250"/>
      <c r="DH268" s="250"/>
      <c r="DI268" s="250"/>
      <c r="DJ268" s="250"/>
      <c r="DK268" s="250"/>
      <c r="DL268" s="250"/>
      <c r="DM268" s="250"/>
      <c r="DN268" s="250"/>
      <c r="DO268" s="250"/>
      <c r="DP268" s="250"/>
      <c r="DQ268" s="250"/>
      <c r="DR268" s="250"/>
      <c r="DS268" s="250"/>
      <c r="DT268" s="250"/>
      <c r="DU268" s="250"/>
      <c r="DV268" s="250"/>
      <c r="DW268" s="250"/>
      <c r="DX268" s="250"/>
      <c r="DY268" s="250"/>
      <c r="DZ268" s="250"/>
      <c r="EA268" s="250"/>
      <c r="EB268" s="250"/>
      <c r="EC268" s="250"/>
      <c r="ED268" s="250"/>
      <c r="EE268" s="250"/>
      <c r="EF268" s="250"/>
      <c r="EG268" s="250"/>
      <c r="EH268" s="250"/>
      <c r="EI268" s="250"/>
      <c r="EJ268" s="250"/>
      <c r="EK268" s="250"/>
      <c r="EL268" s="250"/>
      <c r="EM268" s="250"/>
      <c r="EN268" s="250"/>
      <c r="EO268" s="250"/>
      <c r="EP268" s="250"/>
      <c r="EQ268" s="250"/>
      <c r="ER268" s="250"/>
      <c r="ES268" s="250"/>
      <c r="ET268" s="250"/>
      <c r="EU268" s="250"/>
      <c r="EV268" s="250"/>
      <c r="EW268" s="250"/>
      <c r="EX268" s="250"/>
      <c r="EY268" s="250"/>
      <c r="EZ268" s="250"/>
      <c r="FA268" s="250"/>
      <c r="FB268" s="250"/>
      <c r="FC268" s="250"/>
      <c r="FD268" s="250"/>
      <c r="FE268" s="250"/>
      <c r="FF268" s="250"/>
      <c r="FG268" s="250"/>
      <c r="FH268" s="250"/>
      <c r="FI268" s="250"/>
      <c r="FJ268" s="250"/>
      <c r="FK268" s="250"/>
      <c r="FL268" s="250"/>
      <c r="FM268" s="250"/>
      <c r="FN268" s="250"/>
      <c r="FO268" s="250"/>
      <c r="FP268" s="250"/>
      <c r="FQ268" s="250"/>
      <c r="FR268" s="250"/>
      <c r="FS268" s="250"/>
      <c r="FT268" s="250"/>
      <c r="FU268" s="250"/>
      <c r="FV268" s="250"/>
      <c r="FW268" s="250"/>
      <c r="FX268" s="250"/>
      <c r="FY268" s="250"/>
      <c r="FZ268" s="250"/>
      <c r="GA268" s="250"/>
      <c r="GB268" s="250"/>
      <c r="GC268" s="250"/>
      <c r="GD268" s="250"/>
      <c r="GE268" s="250"/>
      <c r="GF268" s="250"/>
      <c r="GG268" s="250"/>
      <c r="GH268" s="250"/>
      <c r="GI268" s="250"/>
      <c r="GJ268" s="250"/>
      <c r="GK268" s="250"/>
      <c r="GL268" s="250"/>
      <c r="GM268" s="250"/>
      <c r="GN268" s="250"/>
      <c r="GO268" s="250"/>
      <c r="GP268" s="250"/>
      <c r="GQ268" s="250"/>
      <c r="GR268" s="250"/>
      <c r="GS268" s="250"/>
      <c r="GT268" s="250"/>
      <c r="GU268" s="250"/>
      <c r="GV268" s="250"/>
      <c r="GW268" s="250"/>
      <c r="GX268" s="250"/>
      <c r="GY268" s="250"/>
      <c r="GZ268" s="250"/>
      <c r="HA268" s="250"/>
      <c r="HB268" s="250"/>
      <c r="HC268" s="250"/>
      <c r="HD268" s="250"/>
      <c r="HE268" s="250"/>
      <c r="HF268" s="250"/>
      <c r="HG268" s="250"/>
      <c r="HH268" s="250"/>
      <c r="HI268" s="250"/>
      <c r="HJ268" s="250"/>
      <c r="HK268" s="250"/>
      <c r="HL268" s="250"/>
      <c r="HM268" s="250"/>
      <c r="HN268" s="250"/>
      <c r="HO268" s="250"/>
      <c r="HP268" s="250"/>
      <c r="HQ268" s="250"/>
      <c r="HR268" s="250"/>
      <c r="HS268" s="250"/>
      <c r="HT268" s="250"/>
      <c r="HU268" s="250"/>
      <c r="HV268" s="250"/>
      <c r="HW268" s="250"/>
    </row>
    <row r="269" spans="1:231" s="6" customFormat="1" ht="21.75" customHeight="1" x14ac:dyDescent="0.5">
      <c r="A269" s="248"/>
      <c r="B269" s="60"/>
      <c r="C269" s="6" t="s">
        <v>76</v>
      </c>
      <c r="D269" s="63">
        <v>22</v>
      </c>
      <c r="E269" s="7" t="s">
        <v>19</v>
      </c>
      <c r="F269" s="85">
        <v>844.67</v>
      </c>
      <c r="G269" s="81">
        <f>ROUNDDOWN(SUM(F269*D269),2)</f>
        <v>18582.740000000002</v>
      </c>
      <c r="H269" s="56">
        <v>0</v>
      </c>
      <c r="I269" s="81">
        <f>ROUNDDOWN(SUM(D269*H269),2)</f>
        <v>0</v>
      </c>
      <c r="J269" s="81">
        <f>IF(D269&gt;0,SUM(G269,I269)," ")</f>
        <v>18582.740000000002</v>
      </c>
      <c r="K269" s="249"/>
      <c r="L269" s="250"/>
      <c r="M269" s="250"/>
      <c r="N269" s="250"/>
      <c r="O269" s="250"/>
      <c r="P269" s="250"/>
      <c r="Q269" s="250"/>
      <c r="R269" s="250"/>
      <c r="S269" s="250"/>
      <c r="T269" s="250"/>
      <c r="U269" s="250"/>
      <c r="V269" s="250"/>
      <c r="W269" s="250"/>
      <c r="X269" s="250"/>
      <c r="Y269" s="250"/>
      <c r="Z269" s="250"/>
      <c r="AA269" s="250"/>
      <c r="AB269" s="250"/>
      <c r="AC269" s="250"/>
      <c r="AD269" s="250"/>
      <c r="AE269" s="250"/>
      <c r="AF269" s="250"/>
      <c r="AG269" s="250"/>
      <c r="AH269" s="250"/>
      <c r="AI269" s="250"/>
      <c r="AJ269" s="250"/>
      <c r="AK269" s="250"/>
      <c r="AL269" s="250"/>
      <c r="AM269" s="250"/>
      <c r="AN269" s="250"/>
      <c r="AO269" s="250"/>
      <c r="AP269" s="250"/>
      <c r="AQ269" s="250"/>
      <c r="AR269" s="250"/>
      <c r="AS269" s="250"/>
      <c r="AT269" s="250"/>
      <c r="AU269" s="250"/>
      <c r="AV269" s="250"/>
      <c r="AW269" s="250"/>
      <c r="AX269" s="250"/>
      <c r="AY269" s="250"/>
      <c r="AZ269" s="250"/>
      <c r="BA269" s="250"/>
      <c r="BB269" s="250"/>
      <c r="BC269" s="250"/>
      <c r="BD269" s="250"/>
      <c r="BE269" s="250"/>
      <c r="BF269" s="250"/>
      <c r="BG269" s="250"/>
      <c r="BH269" s="250"/>
      <c r="BI269" s="250"/>
      <c r="BJ269" s="250"/>
      <c r="BK269" s="250"/>
      <c r="BL269" s="250"/>
      <c r="BM269" s="250"/>
      <c r="BN269" s="250"/>
      <c r="BO269" s="250"/>
      <c r="BP269" s="250"/>
      <c r="BQ269" s="250"/>
      <c r="BR269" s="250"/>
      <c r="BS269" s="250"/>
      <c r="BT269" s="250"/>
      <c r="BU269" s="250"/>
      <c r="BV269" s="250"/>
      <c r="BW269" s="250"/>
      <c r="BX269" s="250"/>
      <c r="BY269" s="250"/>
      <c r="BZ269" s="250"/>
      <c r="CA269" s="250"/>
      <c r="CB269" s="250"/>
      <c r="CC269" s="250"/>
      <c r="CD269" s="250"/>
      <c r="CE269" s="250"/>
      <c r="CF269" s="250"/>
      <c r="CG269" s="250"/>
      <c r="CH269" s="250"/>
      <c r="CI269" s="250"/>
      <c r="CJ269" s="250"/>
      <c r="CK269" s="250"/>
      <c r="CL269" s="250"/>
      <c r="CM269" s="250"/>
      <c r="CN269" s="250"/>
      <c r="CO269" s="250"/>
      <c r="CP269" s="250"/>
      <c r="CQ269" s="250"/>
      <c r="CR269" s="250"/>
      <c r="CS269" s="250"/>
      <c r="CT269" s="250"/>
      <c r="CU269" s="250"/>
      <c r="CV269" s="250"/>
      <c r="CW269" s="250"/>
      <c r="CX269" s="250"/>
      <c r="CY269" s="250"/>
      <c r="CZ269" s="250"/>
      <c r="DA269" s="250"/>
      <c r="DB269" s="250"/>
      <c r="DC269" s="250"/>
      <c r="DD269" s="250"/>
      <c r="DE269" s="250"/>
      <c r="DF269" s="250"/>
      <c r="DG269" s="250"/>
      <c r="DH269" s="250"/>
      <c r="DI269" s="250"/>
      <c r="DJ269" s="250"/>
      <c r="DK269" s="250"/>
      <c r="DL269" s="250"/>
      <c r="DM269" s="250"/>
      <c r="DN269" s="250"/>
      <c r="DO269" s="250"/>
      <c r="DP269" s="250"/>
      <c r="DQ269" s="250"/>
      <c r="DR269" s="250"/>
      <c r="DS269" s="250"/>
      <c r="DT269" s="250"/>
      <c r="DU269" s="250"/>
      <c r="DV269" s="250"/>
      <c r="DW269" s="250"/>
      <c r="DX269" s="250"/>
      <c r="DY269" s="250"/>
      <c r="DZ269" s="250"/>
      <c r="EA269" s="250"/>
      <c r="EB269" s="250"/>
      <c r="EC269" s="250"/>
      <c r="ED269" s="250"/>
      <c r="EE269" s="250"/>
      <c r="EF269" s="250"/>
      <c r="EG269" s="250"/>
      <c r="EH269" s="250"/>
      <c r="EI269" s="250"/>
      <c r="EJ269" s="250"/>
      <c r="EK269" s="250"/>
      <c r="EL269" s="250"/>
      <c r="EM269" s="250"/>
      <c r="EN269" s="250"/>
      <c r="EO269" s="250"/>
      <c r="EP269" s="250"/>
      <c r="EQ269" s="250"/>
      <c r="ER269" s="250"/>
      <c r="ES269" s="250"/>
      <c r="ET269" s="250"/>
      <c r="EU269" s="250"/>
      <c r="EV269" s="250"/>
      <c r="EW269" s="250"/>
      <c r="EX269" s="250"/>
      <c r="EY269" s="250"/>
      <c r="EZ269" s="250"/>
      <c r="FA269" s="250"/>
      <c r="FB269" s="250"/>
      <c r="FC269" s="250"/>
      <c r="FD269" s="250"/>
      <c r="FE269" s="250"/>
      <c r="FF269" s="250"/>
      <c r="FG269" s="250"/>
      <c r="FH269" s="250"/>
      <c r="FI269" s="250"/>
      <c r="FJ269" s="250"/>
      <c r="FK269" s="250"/>
      <c r="FL269" s="250"/>
      <c r="FM269" s="250"/>
      <c r="FN269" s="250"/>
      <c r="FO269" s="250"/>
      <c r="FP269" s="250"/>
      <c r="FQ269" s="250"/>
      <c r="FR269" s="250"/>
      <c r="FS269" s="250"/>
      <c r="FT269" s="250"/>
      <c r="FU269" s="250"/>
      <c r="FV269" s="250"/>
      <c r="FW269" s="250"/>
      <c r="FX269" s="250"/>
      <c r="FY269" s="250"/>
      <c r="FZ269" s="250"/>
      <c r="GA269" s="250"/>
      <c r="GB269" s="250"/>
      <c r="GC269" s="250"/>
      <c r="GD269" s="250"/>
      <c r="GE269" s="250"/>
      <c r="GF269" s="250"/>
      <c r="GG269" s="250"/>
      <c r="GH269" s="250"/>
      <c r="GI269" s="250"/>
      <c r="GJ269" s="250"/>
      <c r="GK269" s="250"/>
      <c r="GL269" s="250"/>
      <c r="GM269" s="250"/>
      <c r="GN269" s="250"/>
      <c r="GO269" s="250"/>
      <c r="GP269" s="250"/>
      <c r="GQ269" s="250"/>
      <c r="GR269" s="250"/>
      <c r="GS269" s="250"/>
      <c r="GT269" s="250"/>
      <c r="GU269" s="250"/>
      <c r="GV269" s="250"/>
      <c r="GW269" s="250"/>
      <c r="GX269" s="250"/>
      <c r="GY269" s="250"/>
      <c r="GZ269" s="250"/>
      <c r="HA269" s="250"/>
      <c r="HB269" s="250"/>
      <c r="HC269" s="250"/>
      <c r="HD269" s="250"/>
      <c r="HE269" s="250"/>
      <c r="HF269" s="250"/>
      <c r="HG269" s="250"/>
      <c r="HH269" s="250"/>
      <c r="HI269" s="250"/>
      <c r="HJ269" s="250"/>
      <c r="HK269" s="250"/>
      <c r="HL269" s="250"/>
      <c r="HM269" s="250"/>
      <c r="HN269" s="250"/>
      <c r="HO269" s="250"/>
      <c r="HP269" s="250"/>
      <c r="HQ269" s="250"/>
      <c r="HR269" s="250"/>
      <c r="HS269" s="250"/>
      <c r="HT269" s="250"/>
      <c r="HU269" s="250"/>
      <c r="HV269" s="250"/>
      <c r="HW269" s="250"/>
    </row>
    <row r="270" spans="1:231" s="59" customFormat="1" ht="21.75" customHeight="1" x14ac:dyDescent="0.5">
      <c r="A270" s="52"/>
      <c r="B270" s="125"/>
      <c r="C270" s="6" t="s">
        <v>24</v>
      </c>
      <c r="D270" s="191">
        <v>4</v>
      </c>
      <c r="E270" s="82" t="s">
        <v>25</v>
      </c>
      <c r="F270" s="56">
        <v>150.96</v>
      </c>
      <c r="G270" s="81">
        <f t="shared" ref="G270" si="150">ROUNDDOWN(SUM(F270*D270),2)</f>
        <v>603.84</v>
      </c>
      <c r="H270" s="56">
        <v>0</v>
      </c>
      <c r="I270" s="81">
        <f>ROUNDDOWN(SUM(D270*H270),2)</f>
        <v>0</v>
      </c>
      <c r="J270" s="81">
        <f t="shared" ref="J270:J272" si="151">IF(D270&gt;0,SUM(G270,I270)," ")</f>
        <v>603.84</v>
      </c>
      <c r="K270" s="80"/>
      <c r="L270" s="58"/>
    </row>
    <row r="271" spans="1:231" s="59" customFormat="1" ht="21.75" customHeight="1" x14ac:dyDescent="0.5">
      <c r="A271" s="128"/>
      <c r="B271" s="180"/>
      <c r="C271" s="130"/>
      <c r="D271" s="224"/>
      <c r="E271" s="236"/>
      <c r="F271" s="225"/>
      <c r="G271" s="226"/>
      <c r="H271" s="225"/>
      <c r="I271" s="226"/>
      <c r="J271" s="226"/>
      <c r="K271" s="227"/>
    </row>
    <row r="272" spans="1:231" s="28" customFormat="1" ht="21.75" customHeight="1" x14ac:dyDescent="0.5">
      <c r="A272" s="166"/>
      <c r="B272" s="60"/>
      <c r="C272" s="6" t="s">
        <v>26</v>
      </c>
      <c r="D272" s="194">
        <v>1508</v>
      </c>
      <c r="E272" s="7" t="s">
        <v>20</v>
      </c>
      <c r="F272" s="56">
        <v>0</v>
      </c>
      <c r="G272" s="56">
        <f t="shared" ref="G272" si="152">ROUNDDOWN(SUM(F272*D272),2)</f>
        <v>0</v>
      </c>
      <c r="H272" s="56">
        <v>10</v>
      </c>
      <c r="I272" s="81">
        <f t="shared" ref="I272" si="153">ROUNDDOWN(SUM(D272*H272),2)</f>
        <v>15080</v>
      </c>
      <c r="J272" s="81">
        <f t="shared" si="151"/>
        <v>15080</v>
      </c>
      <c r="K272" s="102"/>
    </row>
    <row r="273" spans="1:11" s="109" customFormat="1" ht="21.75" customHeight="1" x14ac:dyDescent="0.5">
      <c r="A273" s="68"/>
      <c r="B273" s="69" t="s">
        <v>18</v>
      </c>
      <c r="C273" s="6" t="s">
        <v>142</v>
      </c>
      <c r="D273" s="251"/>
      <c r="E273" s="68"/>
      <c r="F273" s="71"/>
      <c r="G273" s="71"/>
      <c r="H273" s="71"/>
      <c r="I273" s="71"/>
      <c r="J273" s="71"/>
      <c r="K273" s="72"/>
    </row>
    <row r="274" spans="1:11" s="109" customFormat="1" ht="21.75" customHeight="1" x14ac:dyDescent="0.5">
      <c r="A274" s="68"/>
      <c r="B274" s="69"/>
      <c r="C274" s="6" t="s">
        <v>206</v>
      </c>
      <c r="D274" s="251"/>
      <c r="E274" s="68"/>
      <c r="F274" s="71"/>
      <c r="G274" s="71"/>
      <c r="H274" s="71"/>
      <c r="I274" s="71"/>
      <c r="J274" s="71"/>
      <c r="K274" s="72"/>
    </row>
    <row r="275" spans="1:11" s="109" customFormat="1" ht="21.75" customHeight="1" x14ac:dyDescent="0.5">
      <c r="A275" s="68"/>
      <c r="B275" s="69"/>
      <c r="C275" s="6" t="s">
        <v>207</v>
      </c>
      <c r="D275" s="251"/>
      <c r="E275" s="68"/>
      <c r="F275" s="71"/>
      <c r="G275" s="71"/>
      <c r="H275" s="71"/>
      <c r="I275" s="71"/>
      <c r="J275" s="71"/>
      <c r="K275" s="72"/>
    </row>
    <row r="276" spans="1:11" s="345" customFormat="1" ht="21.75" customHeight="1" x14ac:dyDescent="0.5">
      <c r="A276" s="68"/>
      <c r="B276" s="344"/>
      <c r="C276" s="335" t="s">
        <v>208</v>
      </c>
      <c r="D276" s="252">
        <v>144</v>
      </c>
      <c r="E276" s="7" t="s">
        <v>16</v>
      </c>
      <c r="F276" s="55">
        <v>690</v>
      </c>
      <c r="G276" s="55">
        <f>F276*D276</f>
        <v>99360</v>
      </c>
      <c r="H276" s="55">
        <v>70</v>
      </c>
      <c r="I276" s="55">
        <f>H276*D276</f>
        <v>10080</v>
      </c>
      <c r="J276" s="55">
        <f>I276+G276</f>
        <v>109440</v>
      </c>
      <c r="K276" s="72"/>
    </row>
    <row r="277" spans="1:11" s="6" customFormat="1" ht="21.75" x14ac:dyDescent="0.5">
      <c r="A277" s="88"/>
      <c r="B277" s="168" t="s">
        <v>15</v>
      </c>
      <c r="C277" s="6" t="s">
        <v>73</v>
      </c>
      <c r="D277" s="63"/>
      <c r="E277" s="7"/>
      <c r="F277" s="56"/>
      <c r="G277" s="56"/>
      <c r="H277" s="56"/>
      <c r="I277" s="56"/>
      <c r="J277" s="56"/>
      <c r="K277" s="113"/>
    </row>
    <row r="278" spans="1:11" s="59" customFormat="1" ht="21.75" x14ac:dyDescent="0.5">
      <c r="A278" s="52"/>
      <c r="B278" s="60"/>
      <c r="C278" s="6" t="s">
        <v>98</v>
      </c>
      <c r="D278" s="56"/>
      <c r="E278" s="82"/>
      <c r="F278" s="56"/>
      <c r="G278" s="56"/>
      <c r="H278" s="56"/>
      <c r="I278" s="56"/>
      <c r="J278" s="56"/>
      <c r="K278" s="80"/>
    </row>
    <row r="279" spans="1:11" s="59" customFormat="1" ht="21.75" x14ac:dyDescent="0.5">
      <c r="A279" s="52"/>
      <c r="B279" s="60"/>
      <c r="C279" s="22" t="s">
        <v>193</v>
      </c>
      <c r="D279" s="56"/>
      <c r="E279" s="82"/>
      <c r="F279" s="56"/>
      <c r="G279" s="56"/>
      <c r="H279" s="56"/>
      <c r="I279" s="56"/>
      <c r="J279" s="56"/>
      <c r="K279" s="80"/>
    </row>
    <row r="280" spans="1:11" s="59" customFormat="1" ht="21.75" x14ac:dyDescent="0.5">
      <c r="A280" s="52"/>
      <c r="B280" s="60"/>
      <c r="C280" s="22" t="s">
        <v>194</v>
      </c>
      <c r="D280" s="63"/>
      <c r="E280" s="7"/>
      <c r="F280" s="56"/>
      <c r="G280" s="56"/>
      <c r="H280" s="82"/>
      <c r="I280" s="56"/>
      <c r="J280" s="56"/>
      <c r="K280" s="80"/>
    </row>
    <row r="281" spans="1:11" s="59" customFormat="1" ht="21.75" x14ac:dyDescent="0.5">
      <c r="A281" s="52"/>
      <c r="B281" s="60"/>
      <c r="C281" s="22" t="s">
        <v>195</v>
      </c>
      <c r="D281" s="80"/>
      <c r="E281" s="80"/>
      <c r="F281" s="80"/>
      <c r="G281" s="80"/>
      <c r="H281" s="80"/>
      <c r="I281" s="80"/>
      <c r="J281" s="80"/>
      <c r="K281" s="80"/>
    </row>
    <row r="282" spans="1:11" s="59" customFormat="1" ht="21.75" x14ac:dyDescent="0.5">
      <c r="A282" s="52"/>
      <c r="B282" s="60"/>
      <c r="C282" s="22" t="s">
        <v>196</v>
      </c>
      <c r="D282" s="80"/>
      <c r="E282" s="80"/>
      <c r="F282" s="80"/>
      <c r="G282" s="80"/>
      <c r="H282" s="80"/>
      <c r="I282" s="80"/>
      <c r="J282" s="80"/>
      <c r="K282" s="80"/>
    </row>
    <row r="283" spans="1:11" s="59" customFormat="1" ht="21.75" x14ac:dyDescent="0.5">
      <c r="A283" s="52"/>
      <c r="B283" s="60"/>
      <c r="C283" s="22" t="s">
        <v>101</v>
      </c>
      <c r="D283" s="63">
        <v>10</v>
      </c>
      <c r="E283" s="7" t="s">
        <v>36</v>
      </c>
      <c r="F283" s="56">
        <v>270</v>
      </c>
      <c r="G283" s="56">
        <f t="shared" ref="G283" si="154">ROUNDDOWN(SUM(F283*D283),2)</f>
        <v>2700</v>
      </c>
      <c r="H283" s="82">
        <v>115</v>
      </c>
      <c r="I283" s="81">
        <f t="shared" ref="I283" si="155">ROUNDDOWN(SUM(D283*H283),2)</f>
        <v>1150</v>
      </c>
      <c r="J283" s="81">
        <f t="shared" ref="J283" si="156">IF(D283&gt;0,SUM(G283,I283)," ")</f>
        <v>3850</v>
      </c>
      <c r="K283" s="80"/>
    </row>
    <row r="284" spans="1:11" s="59" customFormat="1" ht="21.75" x14ac:dyDescent="0.5">
      <c r="A284" s="52"/>
      <c r="B284" s="60"/>
      <c r="C284" s="6" t="s">
        <v>98</v>
      </c>
      <c r="D284" s="56"/>
      <c r="E284" s="82"/>
      <c r="F284" s="56"/>
      <c r="G284" s="56"/>
      <c r="H284" s="56"/>
      <c r="I284" s="56"/>
      <c r="J284" s="56"/>
      <c r="K284" s="80"/>
    </row>
    <row r="285" spans="1:11" s="59" customFormat="1" ht="21.75" x14ac:dyDescent="0.5">
      <c r="A285" s="52"/>
      <c r="B285" s="60"/>
      <c r="C285" s="22" t="s">
        <v>197</v>
      </c>
      <c r="D285" s="56"/>
      <c r="E285" s="82"/>
      <c r="F285" s="56"/>
      <c r="G285" s="56"/>
      <c r="H285" s="56"/>
      <c r="I285" s="56"/>
      <c r="J285" s="56"/>
      <c r="K285" s="80"/>
    </row>
    <row r="286" spans="1:11" s="59" customFormat="1" ht="21.75" x14ac:dyDescent="0.5">
      <c r="A286" s="52"/>
      <c r="B286" s="60"/>
      <c r="C286" s="22" t="s">
        <v>194</v>
      </c>
      <c r="D286" s="63"/>
      <c r="E286" s="7"/>
      <c r="F286" s="56"/>
      <c r="G286" s="56"/>
      <c r="H286" s="82"/>
      <c r="I286" s="56"/>
      <c r="J286" s="56"/>
      <c r="K286" s="80"/>
    </row>
    <row r="287" spans="1:11" s="59" customFormat="1" ht="21.75" x14ac:dyDescent="0.5">
      <c r="A287" s="52"/>
      <c r="B287" s="60"/>
      <c r="C287" s="22" t="s">
        <v>195</v>
      </c>
      <c r="D287" s="80"/>
      <c r="E287" s="80"/>
      <c r="F287" s="80"/>
      <c r="G287" s="80"/>
      <c r="H287" s="80"/>
      <c r="I287" s="80"/>
      <c r="J287" s="80"/>
      <c r="K287" s="80"/>
    </row>
    <row r="288" spans="1:11" s="59" customFormat="1" ht="21.75" x14ac:dyDescent="0.5">
      <c r="A288" s="52"/>
      <c r="B288" s="60"/>
      <c r="C288" s="22" t="s">
        <v>196</v>
      </c>
      <c r="D288" s="80"/>
      <c r="E288" s="80"/>
      <c r="F288" s="80"/>
      <c r="G288" s="80"/>
      <c r="H288" s="80"/>
      <c r="I288" s="80"/>
      <c r="J288" s="80"/>
      <c r="K288" s="80"/>
    </row>
    <row r="289" spans="1:12" s="59" customFormat="1" ht="21.75" x14ac:dyDescent="0.5">
      <c r="A289" s="52"/>
      <c r="B289" s="60"/>
      <c r="C289" s="22" t="s">
        <v>101</v>
      </c>
      <c r="D289" s="63">
        <v>10</v>
      </c>
      <c r="E289" s="7" t="s">
        <v>36</v>
      </c>
      <c r="F289" s="56">
        <v>220</v>
      </c>
      <c r="G289" s="56">
        <f t="shared" ref="G289" si="157">ROUNDDOWN(SUM(F289*D289),2)</f>
        <v>2200</v>
      </c>
      <c r="H289" s="82">
        <v>115</v>
      </c>
      <c r="I289" s="81">
        <f t="shared" ref="I289" si="158">ROUNDDOWN(SUM(D289*H289),2)</f>
        <v>1150</v>
      </c>
      <c r="J289" s="81">
        <f t="shared" ref="J289" si="159">IF(D289&gt;0,SUM(G289,I289)," ")</f>
        <v>3350</v>
      </c>
      <c r="K289" s="80"/>
    </row>
    <row r="290" spans="1:12" s="59" customFormat="1" ht="21.75" x14ac:dyDescent="0.5">
      <c r="A290" s="128"/>
      <c r="B290" s="129"/>
      <c r="C290" s="195"/>
      <c r="D290" s="98"/>
      <c r="E290" s="132"/>
      <c r="F290" s="225"/>
      <c r="G290" s="225"/>
      <c r="H290" s="236"/>
      <c r="I290" s="226"/>
      <c r="J290" s="226"/>
      <c r="K290" s="227"/>
    </row>
    <row r="291" spans="1:12" s="59" customFormat="1" ht="21.75" x14ac:dyDescent="0.5">
      <c r="A291" s="52"/>
      <c r="B291" s="60" t="s">
        <v>15</v>
      </c>
      <c r="C291" s="22" t="s">
        <v>198</v>
      </c>
      <c r="D291" s="232"/>
      <c r="E291" s="7"/>
      <c r="F291" s="56"/>
      <c r="G291" s="80"/>
      <c r="H291" s="80"/>
      <c r="I291" s="80"/>
      <c r="J291" s="253"/>
      <c r="K291" s="80"/>
    </row>
    <row r="292" spans="1:12" s="59" customFormat="1" ht="21.75" customHeight="1" x14ac:dyDescent="0.5">
      <c r="A292" s="52"/>
      <c r="B292" s="125"/>
      <c r="C292" s="22" t="s">
        <v>199</v>
      </c>
      <c r="D292" s="63">
        <v>10</v>
      </c>
      <c r="E292" s="7" t="s">
        <v>36</v>
      </c>
      <c r="F292" s="56">
        <v>65</v>
      </c>
      <c r="G292" s="56">
        <f t="shared" ref="G292" si="160">ROUNDDOWN(SUM(F292*D292),2)</f>
        <v>650</v>
      </c>
      <c r="H292" s="80">
        <v>80</v>
      </c>
      <c r="I292" s="81">
        <f t="shared" ref="I292" si="161">ROUNDDOWN(SUM(D292*H292),2)</f>
        <v>800</v>
      </c>
      <c r="J292" s="81">
        <f t="shared" ref="J292" si="162">IF(D292&gt;0,SUM(G292,I292)," ")</f>
        <v>1450</v>
      </c>
      <c r="K292" s="80"/>
    </row>
    <row r="293" spans="1:12" s="59" customFormat="1" ht="21.75" customHeight="1" x14ac:dyDescent="0.5">
      <c r="A293" s="52"/>
      <c r="B293" s="60" t="s">
        <v>15</v>
      </c>
      <c r="C293" s="22" t="s">
        <v>200</v>
      </c>
      <c r="D293" s="63"/>
      <c r="E293" s="7"/>
      <c r="F293" s="56"/>
      <c r="G293" s="80"/>
      <c r="H293" s="80"/>
      <c r="I293" s="80"/>
      <c r="J293" s="253"/>
      <c r="K293" s="80"/>
    </row>
    <row r="294" spans="1:12" s="59" customFormat="1" ht="21.75" customHeight="1" x14ac:dyDescent="0.5">
      <c r="A294" s="52"/>
      <c r="B294" s="125"/>
      <c r="C294" s="22" t="s">
        <v>282</v>
      </c>
      <c r="D294" s="63">
        <v>184</v>
      </c>
      <c r="E294" s="7" t="s">
        <v>21</v>
      </c>
      <c r="F294" s="56">
        <v>5.5</v>
      </c>
      <c r="G294" s="56">
        <f t="shared" ref="G294:G297" si="163">ROUNDDOWN(SUM(F294*D294),2)</f>
        <v>1012</v>
      </c>
      <c r="H294" s="80">
        <v>5</v>
      </c>
      <c r="I294" s="81">
        <f t="shared" ref="I294:I297" si="164">ROUNDDOWN(SUM(D294*H294),2)</f>
        <v>920</v>
      </c>
      <c r="J294" s="81">
        <f t="shared" ref="J294:J297" si="165">IF(D294&gt;0,SUM(G294,I294)," ")</f>
        <v>1932</v>
      </c>
      <c r="K294" s="80"/>
    </row>
    <row r="295" spans="1:12" s="59" customFormat="1" ht="21.75" customHeight="1" x14ac:dyDescent="0.5">
      <c r="A295" s="52"/>
      <c r="B295" s="60" t="s">
        <v>15</v>
      </c>
      <c r="C295" s="22" t="s">
        <v>62</v>
      </c>
      <c r="D295" s="232">
        <v>1</v>
      </c>
      <c r="E295" s="7" t="s">
        <v>23</v>
      </c>
      <c r="F295" s="56">
        <f>G294*0.05</f>
        <v>50.6</v>
      </c>
      <c r="G295" s="56">
        <f t="shared" si="163"/>
        <v>50.6</v>
      </c>
      <c r="H295" s="56">
        <v>0</v>
      </c>
      <c r="I295" s="81">
        <f t="shared" si="164"/>
        <v>0</v>
      </c>
      <c r="J295" s="81">
        <f t="shared" si="165"/>
        <v>50.6</v>
      </c>
      <c r="K295" s="80"/>
    </row>
    <row r="296" spans="1:12" s="59" customFormat="1" ht="21.75" customHeight="1" x14ac:dyDescent="0.5">
      <c r="A296" s="52"/>
      <c r="B296" s="60" t="s">
        <v>15</v>
      </c>
      <c r="C296" s="22" t="s">
        <v>270</v>
      </c>
      <c r="D296" s="232">
        <v>20</v>
      </c>
      <c r="E296" s="7" t="s">
        <v>19</v>
      </c>
      <c r="F296" s="56">
        <v>42.31</v>
      </c>
      <c r="G296" s="56">
        <f t="shared" si="163"/>
        <v>846.2</v>
      </c>
      <c r="H296" s="80">
        <v>80</v>
      </c>
      <c r="I296" s="81">
        <f t="shared" si="164"/>
        <v>1600</v>
      </c>
      <c r="J296" s="81">
        <f t="shared" si="165"/>
        <v>2446.1999999999998</v>
      </c>
      <c r="K296" s="80"/>
    </row>
    <row r="297" spans="1:12" s="59" customFormat="1" ht="21.75" customHeight="1" x14ac:dyDescent="0.5">
      <c r="A297" s="52"/>
      <c r="B297" s="60" t="s">
        <v>15</v>
      </c>
      <c r="C297" s="22" t="s">
        <v>201</v>
      </c>
      <c r="D297" s="232">
        <v>1</v>
      </c>
      <c r="E297" s="7" t="s">
        <v>23</v>
      </c>
      <c r="F297" s="56">
        <f>G296*0.15</f>
        <v>126.93</v>
      </c>
      <c r="G297" s="56">
        <f t="shared" si="163"/>
        <v>126.93</v>
      </c>
      <c r="H297" s="56">
        <v>0</v>
      </c>
      <c r="I297" s="81">
        <f t="shared" si="164"/>
        <v>0</v>
      </c>
      <c r="J297" s="81">
        <f t="shared" si="165"/>
        <v>126.93</v>
      </c>
      <c r="K297" s="80"/>
    </row>
    <row r="298" spans="1:12" s="271" customFormat="1" ht="21.75" x14ac:dyDescent="0.5">
      <c r="A298" s="7"/>
      <c r="B298" s="60" t="s">
        <v>15</v>
      </c>
      <c r="C298" s="62" t="s">
        <v>222</v>
      </c>
      <c r="D298" s="7"/>
      <c r="E298" s="7"/>
      <c r="F298" s="114"/>
      <c r="G298" s="64"/>
      <c r="H298" s="114"/>
      <c r="I298" s="64"/>
      <c r="J298" s="269"/>
      <c r="K298" s="270"/>
    </row>
    <row r="299" spans="1:12" s="271" customFormat="1" ht="21.75" x14ac:dyDescent="0.5">
      <c r="A299" s="111"/>
      <c r="B299" s="13"/>
      <c r="C299" s="62" t="s">
        <v>17</v>
      </c>
      <c r="D299" s="212">
        <v>268</v>
      </c>
      <c r="E299" s="7" t="s">
        <v>16</v>
      </c>
      <c r="F299" s="114">
        <v>42</v>
      </c>
      <c r="G299" s="141">
        <f t="shared" ref="G299" si="166">SUM(F299*D299)</f>
        <v>11256</v>
      </c>
      <c r="H299" s="114">
        <v>30</v>
      </c>
      <c r="I299" s="141">
        <f t="shared" ref="I299" si="167">SUM(H299*D299)</f>
        <v>8040</v>
      </c>
      <c r="J299" s="141">
        <f t="shared" ref="J299" si="168">SUM(I299+G299)</f>
        <v>19296</v>
      </c>
      <c r="K299" s="270"/>
    </row>
    <row r="300" spans="1:12" s="59" customFormat="1" ht="21.75" customHeight="1" x14ac:dyDescent="0.5">
      <c r="A300" s="52"/>
      <c r="B300" s="60" t="s">
        <v>15</v>
      </c>
      <c r="C300" s="6" t="s">
        <v>202</v>
      </c>
      <c r="D300" s="232"/>
      <c r="E300" s="7"/>
      <c r="F300" s="56"/>
      <c r="G300" s="56"/>
      <c r="H300" s="80"/>
      <c r="I300" s="56"/>
      <c r="J300" s="56"/>
      <c r="K300" s="80"/>
    </row>
    <row r="301" spans="1:12" s="59" customFormat="1" ht="21.75" customHeight="1" x14ac:dyDescent="0.5">
      <c r="A301" s="52"/>
      <c r="B301" s="125"/>
      <c r="C301" s="6" t="s">
        <v>68</v>
      </c>
      <c r="D301" s="232">
        <v>103</v>
      </c>
      <c r="E301" s="7" t="s">
        <v>16</v>
      </c>
      <c r="F301" s="56">
        <v>56</v>
      </c>
      <c r="G301" s="56">
        <f t="shared" ref="G301" si="169">ROUNDDOWN(SUM(F301*D301),2)</f>
        <v>5768</v>
      </c>
      <c r="H301" s="80">
        <v>34</v>
      </c>
      <c r="I301" s="81">
        <f t="shared" ref="I301" si="170">ROUNDDOWN(SUM(D301*H301),2)</f>
        <v>3502</v>
      </c>
      <c r="J301" s="81">
        <f t="shared" ref="J301" si="171">IF(D301&gt;0,SUM(G301,I301)," ")</f>
        <v>9270</v>
      </c>
      <c r="K301" s="80"/>
    </row>
    <row r="302" spans="1:12" s="59" customFormat="1" ht="21.75" customHeight="1" x14ac:dyDescent="0.5">
      <c r="A302" s="52"/>
      <c r="B302" s="60" t="s">
        <v>15</v>
      </c>
      <c r="C302" s="6" t="s">
        <v>203</v>
      </c>
      <c r="D302" s="232"/>
      <c r="E302" s="7"/>
      <c r="F302" s="56"/>
      <c r="G302" s="80"/>
      <c r="H302" s="80"/>
      <c r="I302" s="80"/>
      <c r="J302" s="253"/>
      <c r="K302" s="80"/>
    </row>
    <row r="303" spans="1:12" s="59" customFormat="1" ht="21.75" customHeight="1" x14ac:dyDescent="0.5">
      <c r="A303" s="52"/>
      <c r="B303" s="125"/>
      <c r="C303" s="6" t="s">
        <v>204</v>
      </c>
      <c r="D303" s="232">
        <v>138</v>
      </c>
      <c r="E303" s="7" t="s">
        <v>16</v>
      </c>
      <c r="F303" s="56">
        <v>77</v>
      </c>
      <c r="G303" s="56">
        <f t="shared" ref="G303" si="172">ROUNDDOWN(SUM(F303*D303),2)</f>
        <v>10626</v>
      </c>
      <c r="H303" s="80">
        <v>38</v>
      </c>
      <c r="I303" s="81">
        <f t="shared" ref="I303" si="173">ROUNDDOWN(SUM(D303*H303),2)</f>
        <v>5244</v>
      </c>
      <c r="J303" s="81">
        <f t="shared" ref="J303" si="174">IF(D303&gt;0,SUM(G303,I303)," ")</f>
        <v>15870</v>
      </c>
      <c r="K303" s="80"/>
    </row>
    <row r="304" spans="1:12" s="59" customFormat="1" ht="21.75" customHeight="1" x14ac:dyDescent="0.65">
      <c r="A304" s="52"/>
      <c r="B304" s="125"/>
      <c r="C304" s="135" t="s">
        <v>131</v>
      </c>
      <c r="D304" s="194"/>
      <c r="E304" s="7"/>
      <c r="F304" s="55"/>
      <c r="G304" s="55"/>
      <c r="H304" s="55"/>
      <c r="I304" s="55"/>
      <c r="J304" s="126">
        <f>SUM(J235:J303)</f>
        <v>599388.83000000007</v>
      </c>
      <c r="K304" s="55"/>
      <c r="L304" s="58"/>
    </row>
    <row r="305" spans="1:231" s="59" customFormat="1" ht="21.75" customHeight="1" x14ac:dyDescent="0.65">
      <c r="A305" s="52"/>
      <c r="B305" s="125"/>
      <c r="C305" s="135"/>
      <c r="D305" s="194"/>
      <c r="E305" s="7"/>
      <c r="F305" s="55"/>
      <c r="G305" s="55"/>
      <c r="H305" s="55"/>
      <c r="I305" s="55"/>
      <c r="J305" s="126"/>
      <c r="K305" s="55"/>
    </row>
    <row r="306" spans="1:231" s="278" customFormat="1" ht="21.75" customHeight="1" x14ac:dyDescent="0.5">
      <c r="A306" s="272"/>
      <c r="B306" s="273"/>
      <c r="C306" s="274" t="s">
        <v>139</v>
      </c>
      <c r="D306" s="65"/>
      <c r="E306" s="275"/>
      <c r="F306" s="65"/>
      <c r="G306" s="65"/>
      <c r="H306" s="65"/>
      <c r="I306" s="65"/>
      <c r="J306" s="16">
        <f>SUM(J32+J47+J56+J60+J68+J74+J105+J114+J130+J176+J188+J233+J304)</f>
        <v>3126253.338</v>
      </c>
      <c r="K306" s="276"/>
      <c r="L306" s="277"/>
    </row>
    <row r="307" spans="1:231" s="278" customFormat="1" ht="21.75" customHeight="1" x14ac:dyDescent="0.5">
      <c r="A307" s="272"/>
      <c r="B307" s="273"/>
      <c r="C307" s="274" t="s">
        <v>110</v>
      </c>
      <c r="D307" s="65"/>
      <c r="E307" s="275"/>
      <c r="F307" s="65"/>
      <c r="G307" s="65"/>
      <c r="H307" s="65"/>
      <c r="I307" s="65"/>
      <c r="J307" s="279">
        <f>ROUNDDOWN(
IF(J306&lt;=500000,1.3058,
IF(J306&lt;=1000000,(-((J306-500000)*0.0028)/500000)+1.3058,
IF(J306&lt;=2000000,(-((J306-1000000)*0.002)/1000000)+1.303,
IF(J306&lt;=5000000,(-((J306-2000000)*0.0056)/3000000)+1.301,
IF(J306&lt;=10000000,(-((J306-5000000)*0.0074)/5000000)+1.2954,
IF(J306&lt;=15000000,(-((J306-10000000)*0.0349)/5000000)+1.288,
IF(J306&lt;=20000000,(-((J306-15000000)*0.0081)/5000000)+1.2531,0))))))),4)
+
IF(J306&gt;20000000,(
ROUNDDOWN(
IF(J306&lt;=25000000,(-((J306-20000000)*0.027)/5000000)+1.245,
IF(J306&lt;=30000000,(-((J306-25000000)*0.0087)/5000000)+1.218,
IF(J306&lt;=40000000,(-((J306-30000000)*0.0005)/10000000)+1.2093,
IF(J306&lt;=50000000,(-((J306-40000000)*0.001)/10000000)+1.2088,
IF(J306&lt;=60000000,(-((J306-50000000)*0.0099)/10000000)+1.2078,
IF(J306&lt;=70000000,(-((J306-60000000)*0.0015)/10000000)+1.1979,
IF(J306&lt;=80000000,(-((J306-70000000)*0)/10000000)+1.1964,
0))))))),4)),0)+
IF(J306&gt;80000000,(
ROUNDDOWN(
IF(J306&lt;=90000000,(-((J306-80000000)*0.0001)/10000000)+1.1964,
IF(J306&lt;=100000000,(-((J306-90000000)*0)/10000000)+1.1963,0)),4)),0)</f>
        <v>1.2988</v>
      </c>
      <c r="K307" s="276"/>
      <c r="L307" s="277"/>
    </row>
    <row r="308" spans="1:231" s="278" customFormat="1" ht="21.75" customHeight="1" x14ac:dyDescent="0.5">
      <c r="A308" s="272"/>
      <c r="B308" s="273"/>
      <c r="C308" s="274" t="s">
        <v>9</v>
      </c>
      <c r="D308" s="65"/>
      <c r="E308" s="275"/>
      <c r="F308" s="65"/>
      <c r="G308" s="65"/>
      <c r="H308" s="65"/>
      <c r="I308" s="65"/>
      <c r="J308" s="16">
        <f>ROUNDDOWN(J306*J307,2)</f>
        <v>4060377.83</v>
      </c>
      <c r="K308" s="276"/>
      <c r="L308" s="280">
        <v>4186400</v>
      </c>
    </row>
    <row r="309" spans="1:231" s="287" customFormat="1" ht="21.75" customHeight="1" x14ac:dyDescent="0.6">
      <c r="A309" s="296"/>
      <c r="B309" s="297"/>
      <c r="C309" s="298"/>
      <c r="D309" s="96"/>
      <c r="E309" s="132"/>
      <c r="F309" s="299"/>
      <c r="G309" s="300"/>
      <c r="H309" s="299"/>
      <c r="I309" s="299"/>
      <c r="J309" s="301"/>
      <c r="K309" s="302"/>
      <c r="L309" s="285"/>
      <c r="M309" s="286"/>
    </row>
    <row r="310" spans="1:231" s="6" customFormat="1" ht="21.75" customHeight="1" x14ac:dyDescent="0.5">
      <c r="A310" s="248">
        <v>2</v>
      </c>
      <c r="B310" s="351" t="s">
        <v>253</v>
      </c>
      <c r="C310" s="352"/>
      <c r="D310" s="288"/>
      <c r="E310" s="63"/>
      <c r="F310" s="72"/>
      <c r="G310" s="55"/>
      <c r="H310" s="71"/>
      <c r="I310" s="356" t="s">
        <v>261</v>
      </c>
      <c r="J310" s="357"/>
      <c r="K310" s="358"/>
    </row>
    <row r="311" spans="1:231" s="293" customFormat="1" ht="21.75" customHeight="1" x14ac:dyDescent="0.2">
      <c r="A311" s="289"/>
      <c r="B311" s="158">
        <v>2.1</v>
      </c>
      <c r="C311" s="109" t="s">
        <v>254</v>
      </c>
      <c r="D311" s="209">
        <v>10</v>
      </c>
      <c r="E311" s="68" t="s">
        <v>230</v>
      </c>
      <c r="F311" s="290">
        <v>6390</v>
      </c>
      <c r="G311" s="290">
        <f>SUM(F311*D311)</f>
        <v>63900</v>
      </c>
      <c r="H311" s="290" t="s">
        <v>15</v>
      </c>
      <c r="I311" s="290" t="s">
        <v>15</v>
      </c>
      <c r="J311" s="290">
        <f>SUM(F311*D311)</f>
        <v>63900</v>
      </c>
      <c r="K311" s="291"/>
      <c r="L311" s="292"/>
      <c r="N311" s="294"/>
    </row>
    <row r="312" spans="1:231" s="293" customFormat="1" ht="21.75" customHeight="1" x14ac:dyDescent="0.2">
      <c r="A312" s="289"/>
      <c r="B312" s="158">
        <v>2.2000000000000002</v>
      </c>
      <c r="C312" s="109" t="s">
        <v>291</v>
      </c>
      <c r="D312" s="209">
        <v>10</v>
      </c>
      <c r="E312" s="68" t="s">
        <v>127</v>
      </c>
      <c r="F312" s="290">
        <v>6090</v>
      </c>
      <c r="G312" s="290">
        <f>SUM(F312*D312)</f>
        <v>60900</v>
      </c>
      <c r="H312" s="290" t="s">
        <v>15</v>
      </c>
      <c r="I312" s="290" t="s">
        <v>15</v>
      </c>
      <c r="J312" s="290">
        <f>SUM(F312*D312)</f>
        <v>60900</v>
      </c>
      <c r="K312" s="291"/>
      <c r="L312" s="292"/>
      <c r="N312" s="294"/>
    </row>
    <row r="313" spans="1:231" s="59" customFormat="1" ht="21.75" customHeight="1" x14ac:dyDescent="0.65">
      <c r="A313" s="52"/>
      <c r="B313" s="359" t="s">
        <v>262</v>
      </c>
      <c r="C313" s="360"/>
      <c r="D313" s="295"/>
      <c r="E313" s="7"/>
      <c r="F313" s="55"/>
      <c r="G313" s="55"/>
      <c r="H313" s="55"/>
      <c r="I313" s="55"/>
      <c r="J313" s="126">
        <f>SUM(J311:J312)</f>
        <v>124800</v>
      </c>
      <c r="K313" s="55"/>
      <c r="L313" s="59">
        <f>SUM(L308-J321)</f>
        <v>0</v>
      </c>
    </row>
    <row r="314" spans="1:231" s="347" customFormat="1" ht="21.75" customHeight="1" x14ac:dyDescent="0.6">
      <c r="A314" s="90"/>
      <c r="B314" s="185"/>
      <c r="C314" s="281"/>
      <c r="D314" s="88"/>
      <c r="E314" s="7"/>
      <c r="F314" s="282"/>
      <c r="G314" s="283"/>
      <c r="H314" s="282"/>
      <c r="I314" s="282"/>
      <c r="J314" s="16"/>
      <c r="K314" s="284"/>
      <c r="L314" s="346"/>
      <c r="M314" s="286"/>
    </row>
    <row r="315" spans="1:231" s="250" customFormat="1" ht="21.75" customHeight="1" x14ac:dyDescent="0.5">
      <c r="A315" s="249">
        <v>3</v>
      </c>
      <c r="B315" s="127" t="s">
        <v>257</v>
      </c>
      <c r="C315" s="127"/>
      <c r="D315" s="249"/>
      <c r="E315" s="303"/>
      <c r="F315" s="304"/>
      <c r="G315" s="304"/>
      <c r="H315" s="304"/>
      <c r="I315" s="305"/>
      <c r="J315" s="306"/>
      <c r="K315" s="7" t="s">
        <v>12</v>
      </c>
    </row>
    <row r="316" spans="1:231" s="313" customFormat="1" ht="21.75" customHeight="1" x14ac:dyDescent="0.5">
      <c r="A316" s="307"/>
      <c r="B316" s="308">
        <v>3.1</v>
      </c>
      <c r="C316" s="309" t="s">
        <v>258</v>
      </c>
      <c r="D316" s="7"/>
      <c r="E316" s="151"/>
      <c r="F316" s="151"/>
      <c r="G316" s="151"/>
      <c r="H316" s="151"/>
      <c r="I316" s="151"/>
      <c r="J316" s="310"/>
      <c r="K316" s="311"/>
      <c r="L316" s="312"/>
    </row>
    <row r="317" spans="1:231" s="318" customFormat="1" ht="21.75" customHeight="1" x14ac:dyDescent="0.5">
      <c r="A317" s="307"/>
      <c r="B317" s="308"/>
      <c r="C317" s="309" t="s">
        <v>259</v>
      </c>
      <c r="D317" s="314">
        <v>2</v>
      </c>
      <c r="E317" s="315" t="s">
        <v>260</v>
      </c>
      <c r="F317" s="316">
        <v>650</v>
      </c>
      <c r="G317" s="316">
        <f>SUM(F317*D317)</f>
        <v>1300</v>
      </c>
      <c r="H317" s="316" t="s">
        <v>18</v>
      </c>
      <c r="I317" s="316" t="s">
        <v>18</v>
      </c>
      <c r="J317" s="316">
        <f>SUM(G317)</f>
        <v>1300</v>
      </c>
      <c r="K317" s="311"/>
      <c r="L317" s="317"/>
    </row>
    <row r="318" spans="1:231" s="28" customFormat="1" ht="21.75" customHeight="1" x14ac:dyDescent="0.5">
      <c r="A318" s="166"/>
      <c r="B318" s="60"/>
      <c r="C318" s="319" t="s">
        <v>264</v>
      </c>
      <c r="D318" s="63"/>
      <c r="E318" s="7"/>
      <c r="F318" s="3"/>
      <c r="G318" s="3"/>
      <c r="H318" s="3"/>
      <c r="I318" s="3"/>
      <c r="J318" s="320">
        <f>SUM(J317)</f>
        <v>1300</v>
      </c>
      <c r="K318" s="102"/>
      <c r="L318" s="321"/>
    </row>
    <row r="319" spans="1:231" s="28" customFormat="1" ht="21.75" customHeight="1" x14ac:dyDescent="0.5">
      <c r="A319" s="166"/>
      <c r="B319" s="60"/>
      <c r="C319" s="319"/>
      <c r="D319" s="63"/>
      <c r="E319" s="7"/>
      <c r="F319" s="3"/>
      <c r="G319" s="3"/>
      <c r="H319" s="3"/>
      <c r="I319" s="3"/>
      <c r="J319" s="320"/>
      <c r="K319" s="102"/>
      <c r="L319" s="321"/>
    </row>
    <row r="320" spans="1:231" s="6" customFormat="1" ht="21.75" customHeight="1" x14ac:dyDescent="0.5">
      <c r="A320" s="248"/>
      <c r="B320" s="353" t="s">
        <v>263</v>
      </c>
      <c r="C320" s="354"/>
      <c r="D320" s="303"/>
      <c r="E320" s="249"/>
      <c r="F320" s="303"/>
      <c r="G320" s="303"/>
      <c r="H320" s="303"/>
      <c r="I320" s="303"/>
      <c r="J320" s="322">
        <f>SUM(J308+J313+J318)</f>
        <v>4186477.83</v>
      </c>
      <c r="K320" s="249"/>
      <c r="L320" s="27"/>
      <c r="N320" s="250"/>
      <c r="O320" s="250"/>
      <c r="P320" s="250"/>
      <c r="Q320" s="250"/>
      <c r="R320" s="250"/>
      <c r="S320" s="250"/>
      <c r="T320" s="250"/>
      <c r="U320" s="250"/>
      <c r="V320" s="250"/>
      <c r="W320" s="250"/>
      <c r="X320" s="250"/>
      <c r="Y320" s="250"/>
      <c r="Z320" s="250"/>
      <c r="AA320" s="250"/>
      <c r="AB320" s="250"/>
      <c r="AC320" s="250"/>
      <c r="AD320" s="250"/>
      <c r="AE320" s="250"/>
      <c r="AF320" s="250"/>
      <c r="AG320" s="250"/>
      <c r="AH320" s="250"/>
      <c r="AI320" s="250"/>
      <c r="AJ320" s="250"/>
      <c r="AK320" s="250"/>
      <c r="AL320" s="250"/>
      <c r="AM320" s="250"/>
      <c r="AN320" s="250"/>
      <c r="AO320" s="250"/>
      <c r="AP320" s="250"/>
      <c r="AQ320" s="250"/>
      <c r="AR320" s="250"/>
      <c r="AS320" s="250"/>
      <c r="AT320" s="250"/>
      <c r="AU320" s="250"/>
      <c r="AV320" s="250"/>
      <c r="AW320" s="250"/>
      <c r="AX320" s="250"/>
      <c r="AY320" s="250"/>
      <c r="AZ320" s="250"/>
      <c r="BA320" s="250"/>
      <c r="BB320" s="250"/>
      <c r="BC320" s="250"/>
      <c r="BD320" s="250"/>
      <c r="BE320" s="250"/>
      <c r="BF320" s="250"/>
      <c r="BG320" s="250"/>
      <c r="BH320" s="250"/>
      <c r="BI320" s="250"/>
      <c r="BJ320" s="250"/>
      <c r="BK320" s="250"/>
      <c r="BL320" s="250"/>
      <c r="BM320" s="250"/>
      <c r="BN320" s="250"/>
      <c r="BO320" s="250"/>
      <c r="BP320" s="250"/>
      <c r="BQ320" s="250"/>
      <c r="BR320" s="250"/>
      <c r="BS320" s="250"/>
      <c r="BT320" s="250"/>
      <c r="BU320" s="250"/>
      <c r="BV320" s="250"/>
      <c r="BW320" s="250"/>
      <c r="BX320" s="250"/>
      <c r="BY320" s="250"/>
      <c r="BZ320" s="250"/>
      <c r="CA320" s="250"/>
      <c r="CB320" s="250"/>
      <c r="CC320" s="250"/>
      <c r="CD320" s="250"/>
      <c r="CE320" s="250"/>
      <c r="CF320" s="250"/>
      <c r="CG320" s="250"/>
      <c r="CH320" s="250"/>
      <c r="CI320" s="250"/>
      <c r="CJ320" s="250"/>
      <c r="CK320" s="250"/>
      <c r="CL320" s="250"/>
      <c r="CM320" s="250"/>
      <c r="CN320" s="250"/>
      <c r="CO320" s="250"/>
      <c r="CP320" s="250"/>
      <c r="CQ320" s="250"/>
      <c r="CR320" s="250"/>
      <c r="CS320" s="250"/>
      <c r="CT320" s="250"/>
      <c r="CU320" s="250"/>
      <c r="CV320" s="250"/>
      <c r="CW320" s="250"/>
      <c r="CX320" s="250"/>
      <c r="CY320" s="250"/>
      <c r="CZ320" s="250"/>
      <c r="DA320" s="250"/>
      <c r="DB320" s="250"/>
      <c r="DC320" s="250"/>
      <c r="DD320" s="250"/>
      <c r="DE320" s="250"/>
      <c r="DF320" s="250"/>
      <c r="DG320" s="250"/>
      <c r="DH320" s="250"/>
      <c r="DI320" s="250"/>
      <c r="DJ320" s="250"/>
      <c r="DK320" s="250"/>
      <c r="DL320" s="250"/>
      <c r="DM320" s="250"/>
      <c r="DN320" s="250"/>
      <c r="DO320" s="250"/>
      <c r="DP320" s="250"/>
      <c r="DQ320" s="250"/>
      <c r="DR320" s="250"/>
      <c r="DS320" s="250"/>
      <c r="DT320" s="250"/>
      <c r="DU320" s="250"/>
      <c r="DV320" s="250"/>
      <c r="DW320" s="250"/>
      <c r="DX320" s="250"/>
      <c r="DY320" s="250"/>
      <c r="DZ320" s="250"/>
      <c r="EA320" s="250"/>
      <c r="EB320" s="250"/>
      <c r="EC320" s="250"/>
      <c r="ED320" s="250"/>
      <c r="EE320" s="250"/>
      <c r="EF320" s="250"/>
      <c r="EG320" s="250"/>
      <c r="EH320" s="250"/>
      <c r="EI320" s="250"/>
      <c r="EJ320" s="250"/>
      <c r="EK320" s="250"/>
      <c r="EL320" s="250"/>
      <c r="EM320" s="250"/>
      <c r="EN320" s="250"/>
      <c r="EO320" s="250"/>
      <c r="EP320" s="250"/>
      <c r="EQ320" s="250"/>
      <c r="ER320" s="250"/>
      <c r="ES320" s="250"/>
      <c r="ET320" s="250"/>
      <c r="EU320" s="250"/>
      <c r="EV320" s="250"/>
      <c r="EW320" s="250"/>
      <c r="EX320" s="250"/>
      <c r="EY320" s="250"/>
      <c r="EZ320" s="250"/>
      <c r="FA320" s="250"/>
      <c r="FB320" s="250"/>
      <c r="FC320" s="250"/>
      <c r="FD320" s="250"/>
      <c r="FE320" s="250"/>
      <c r="FF320" s="250"/>
      <c r="FG320" s="250"/>
      <c r="FH320" s="250"/>
      <c r="FI320" s="250"/>
      <c r="FJ320" s="250"/>
      <c r="FK320" s="250"/>
      <c r="FL320" s="250"/>
      <c r="FM320" s="250"/>
      <c r="FN320" s="250"/>
      <c r="FO320" s="250"/>
      <c r="FP320" s="250"/>
      <c r="FQ320" s="250"/>
      <c r="FR320" s="250"/>
      <c r="FS320" s="250"/>
      <c r="FT320" s="250"/>
      <c r="FU320" s="250"/>
      <c r="FV320" s="250"/>
      <c r="FW320" s="250"/>
      <c r="FX320" s="250"/>
      <c r="FY320" s="250"/>
      <c r="FZ320" s="250"/>
      <c r="GA320" s="250"/>
      <c r="GB320" s="250"/>
      <c r="GC320" s="250"/>
      <c r="GD320" s="250"/>
      <c r="GE320" s="250"/>
      <c r="GF320" s="250"/>
      <c r="GG320" s="250"/>
      <c r="GH320" s="250"/>
      <c r="GI320" s="250"/>
      <c r="GJ320" s="250"/>
      <c r="GK320" s="250"/>
      <c r="GL320" s="250"/>
      <c r="GM320" s="250"/>
      <c r="GN320" s="250"/>
      <c r="GO320" s="250"/>
      <c r="GP320" s="250"/>
      <c r="GQ320" s="250"/>
      <c r="GR320" s="250"/>
      <c r="GS320" s="250"/>
      <c r="GT320" s="250"/>
      <c r="GU320" s="250"/>
      <c r="GV320" s="250"/>
      <c r="GW320" s="250"/>
      <c r="GX320" s="250"/>
      <c r="GY320" s="250"/>
      <c r="GZ320" s="250"/>
      <c r="HA320" s="250"/>
      <c r="HB320" s="250"/>
      <c r="HC320" s="250"/>
      <c r="HD320" s="250"/>
      <c r="HE320" s="250"/>
      <c r="HF320" s="250"/>
      <c r="HG320" s="250"/>
      <c r="HH320" s="250"/>
      <c r="HI320" s="250"/>
      <c r="HJ320" s="250"/>
      <c r="HK320" s="250"/>
      <c r="HL320" s="250"/>
      <c r="HM320" s="250"/>
      <c r="HN320" s="250"/>
      <c r="HO320" s="250"/>
      <c r="HP320" s="250"/>
      <c r="HQ320" s="250"/>
      <c r="HR320" s="250"/>
      <c r="HS320" s="250"/>
      <c r="HT320" s="250"/>
      <c r="HU320" s="250"/>
      <c r="HV320" s="250"/>
      <c r="HW320" s="250"/>
    </row>
    <row r="321" spans="1:231" s="130" customFormat="1" ht="21.75" customHeight="1" x14ac:dyDescent="0.65">
      <c r="A321" s="248"/>
      <c r="B321" s="23"/>
      <c r="C321" s="24" t="s">
        <v>77</v>
      </c>
      <c r="D321" s="303"/>
      <c r="E321" s="249"/>
      <c r="F321" s="303"/>
      <c r="G321" s="303"/>
      <c r="H321" s="303"/>
      <c r="I321" s="303"/>
      <c r="J321" s="323">
        <f>ROUNDDOWN(J320,-K330-2)</f>
        <v>4186400</v>
      </c>
      <c r="K321" s="19" t="s">
        <v>166</v>
      </c>
      <c r="L321" s="324"/>
      <c r="M321" s="6"/>
      <c r="N321" s="250"/>
      <c r="O321" s="250"/>
      <c r="P321" s="250"/>
      <c r="Q321" s="250"/>
      <c r="R321" s="250"/>
      <c r="S321" s="250"/>
      <c r="T321" s="250"/>
      <c r="U321" s="250"/>
      <c r="V321" s="250"/>
      <c r="W321" s="250"/>
      <c r="X321" s="250"/>
      <c r="Y321" s="250"/>
      <c r="Z321" s="325"/>
      <c r="AA321" s="325"/>
      <c r="AB321" s="325"/>
      <c r="AC321" s="325"/>
      <c r="AD321" s="325"/>
      <c r="AE321" s="325"/>
      <c r="AF321" s="325"/>
      <c r="AG321" s="325"/>
      <c r="AH321" s="325"/>
      <c r="AI321" s="325"/>
      <c r="AJ321" s="325"/>
      <c r="AK321" s="325"/>
      <c r="AL321" s="325"/>
      <c r="AM321" s="325"/>
      <c r="AN321" s="325"/>
      <c r="AO321" s="325"/>
      <c r="AP321" s="325"/>
      <c r="AQ321" s="325"/>
      <c r="AR321" s="325"/>
      <c r="AS321" s="325"/>
      <c r="AT321" s="325"/>
      <c r="AU321" s="325"/>
      <c r="AV321" s="325"/>
      <c r="AW321" s="325"/>
      <c r="AX321" s="325"/>
      <c r="AY321" s="325"/>
      <c r="AZ321" s="325"/>
      <c r="BA321" s="325"/>
      <c r="BB321" s="325"/>
      <c r="BC321" s="325"/>
      <c r="BD321" s="325"/>
      <c r="BE321" s="325"/>
      <c r="BF321" s="325"/>
      <c r="BG321" s="325"/>
      <c r="BH321" s="325"/>
      <c r="BI321" s="325"/>
      <c r="BJ321" s="325"/>
      <c r="BK321" s="325"/>
      <c r="BL321" s="325"/>
      <c r="BM321" s="325"/>
      <c r="BN321" s="325"/>
      <c r="BO321" s="325"/>
      <c r="BP321" s="325"/>
      <c r="BQ321" s="325"/>
      <c r="BR321" s="325"/>
      <c r="BS321" s="325"/>
      <c r="BT321" s="325"/>
      <c r="BU321" s="325"/>
      <c r="BV321" s="325"/>
      <c r="BW321" s="325"/>
      <c r="BX321" s="325"/>
      <c r="BY321" s="325"/>
      <c r="BZ321" s="325"/>
      <c r="CA321" s="325"/>
      <c r="CB321" s="325"/>
      <c r="CC321" s="325"/>
      <c r="CD321" s="325"/>
      <c r="CE321" s="325"/>
      <c r="CF321" s="325"/>
      <c r="CG321" s="325"/>
      <c r="CH321" s="325"/>
      <c r="CI321" s="325"/>
      <c r="CJ321" s="325"/>
      <c r="CK321" s="325"/>
      <c r="CL321" s="325"/>
      <c r="CM321" s="325"/>
      <c r="CN321" s="325"/>
      <c r="CO321" s="325"/>
      <c r="CP321" s="325"/>
      <c r="CQ321" s="325"/>
      <c r="CR321" s="325"/>
      <c r="CS321" s="325"/>
      <c r="CT321" s="325"/>
      <c r="CU321" s="325"/>
      <c r="CV321" s="325"/>
      <c r="CW321" s="325"/>
      <c r="CX321" s="325"/>
      <c r="CY321" s="325"/>
      <c r="CZ321" s="325"/>
      <c r="DA321" s="325"/>
      <c r="DB321" s="325"/>
      <c r="DC321" s="325"/>
      <c r="DD321" s="325"/>
      <c r="DE321" s="325"/>
      <c r="DF321" s="325"/>
      <c r="DG321" s="325"/>
      <c r="DH321" s="325"/>
      <c r="DI321" s="325"/>
      <c r="DJ321" s="325"/>
      <c r="DK321" s="325"/>
      <c r="DL321" s="325"/>
      <c r="DM321" s="325"/>
      <c r="DN321" s="325"/>
      <c r="DO321" s="325"/>
      <c r="DP321" s="325"/>
      <c r="DQ321" s="325"/>
      <c r="DR321" s="325"/>
      <c r="DS321" s="325"/>
      <c r="DT321" s="325"/>
      <c r="DU321" s="325"/>
      <c r="DV321" s="325"/>
      <c r="DW321" s="325"/>
      <c r="DX321" s="325"/>
      <c r="DY321" s="325"/>
      <c r="DZ321" s="325"/>
      <c r="EA321" s="325"/>
      <c r="EB321" s="325"/>
      <c r="EC321" s="325"/>
      <c r="ED321" s="325"/>
      <c r="EE321" s="325"/>
      <c r="EF321" s="325"/>
      <c r="EG321" s="325"/>
      <c r="EH321" s="325"/>
      <c r="EI321" s="325"/>
      <c r="EJ321" s="325"/>
      <c r="EK321" s="325"/>
      <c r="EL321" s="325"/>
      <c r="EM321" s="325"/>
      <c r="EN321" s="325"/>
      <c r="EO321" s="325"/>
      <c r="EP321" s="325"/>
      <c r="EQ321" s="325"/>
      <c r="ER321" s="325"/>
      <c r="ES321" s="325"/>
      <c r="ET321" s="325"/>
      <c r="EU321" s="325"/>
      <c r="EV321" s="325"/>
      <c r="EW321" s="325"/>
      <c r="EX321" s="325"/>
      <c r="EY321" s="325"/>
      <c r="EZ321" s="325"/>
      <c r="FA321" s="325"/>
      <c r="FB321" s="325"/>
      <c r="FC321" s="325"/>
      <c r="FD321" s="325"/>
      <c r="FE321" s="325"/>
      <c r="FF321" s="325"/>
      <c r="FG321" s="325"/>
      <c r="FH321" s="325"/>
      <c r="FI321" s="325"/>
      <c r="FJ321" s="325"/>
      <c r="FK321" s="325"/>
      <c r="FL321" s="325"/>
      <c r="FM321" s="325"/>
      <c r="FN321" s="325"/>
      <c r="FO321" s="325"/>
      <c r="FP321" s="325"/>
      <c r="FQ321" s="325"/>
      <c r="FR321" s="325"/>
      <c r="FS321" s="325"/>
      <c r="FT321" s="325"/>
      <c r="FU321" s="325"/>
      <c r="FV321" s="325"/>
      <c r="FW321" s="325"/>
      <c r="FX321" s="325"/>
      <c r="FY321" s="325"/>
      <c r="FZ321" s="325"/>
      <c r="GA321" s="325"/>
      <c r="GB321" s="325"/>
      <c r="GC321" s="325"/>
      <c r="GD321" s="325"/>
      <c r="GE321" s="325"/>
      <c r="GF321" s="325"/>
      <c r="GG321" s="325"/>
      <c r="GH321" s="325"/>
      <c r="GI321" s="325"/>
      <c r="GJ321" s="325"/>
      <c r="GK321" s="325"/>
      <c r="GL321" s="325"/>
      <c r="GM321" s="325"/>
      <c r="GN321" s="325"/>
      <c r="GO321" s="325"/>
      <c r="GP321" s="325"/>
      <c r="GQ321" s="325"/>
      <c r="GR321" s="325"/>
      <c r="GS321" s="325"/>
      <c r="GT321" s="325"/>
      <c r="GU321" s="325"/>
      <c r="GV321" s="325"/>
      <c r="GW321" s="325"/>
      <c r="GX321" s="325"/>
      <c r="GY321" s="325"/>
      <c r="GZ321" s="325"/>
      <c r="HA321" s="325"/>
      <c r="HB321" s="325"/>
      <c r="HC321" s="325"/>
      <c r="HD321" s="325"/>
      <c r="HE321" s="325"/>
      <c r="HF321" s="325"/>
      <c r="HG321" s="325"/>
      <c r="HH321" s="325"/>
      <c r="HI321" s="325"/>
      <c r="HJ321" s="325"/>
      <c r="HK321" s="325"/>
      <c r="HL321" s="325"/>
      <c r="HM321" s="325"/>
      <c r="HN321" s="325"/>
      <c r="HO321" s="325"/>
      <c r="HP321" s="325"/>
      <c r="HQ321" s="325"/>
      <c r="HR321" s="325"/>
      <c r="HS321" s="325"/>
      <c r="HT321" s="325"/>
      <c r="HU321" s="325"/>
      <c r="HV321" s="325"/>
      <c r="HW321" s="325"/>
    </row>
    <row r="322" spans="1:231" s="6" customFormat="1" ht="21.75" customHeight="1" x14ac:dyDescent="0.65">
      <c r="A322" s="326"/>
      <c r="B322" s="327"/>
      <c r="C322" s="328"/>
      <c r="D322" s="329"/>
      <c r="E322" s="330"/>
      <c r="F322" s="329"/>
      <c r="G322" s="329"/>
      <c r="H322" s="329"/>
      <c r="I322" s="329"/>
      <c r="J322" s="331"/>
      <c r="K322" s="332"/>
      <c r="L322" s="324"/>
      <c r="N322" s="250"/>
      <c r="O322" s="250"/>
      <c r="P322" s="250"/>
      <c r="Q322" s="250"/>
      <c r="R322" s="250"/>
      <c r="S322" s="250"/>
      <c r="T322" s="250"/>
      <c r="U322" s="250"/>
      <c r="V322" s="250"/>
      <c r="W322" s="250"/>
      <c r="X322" s="250"/>
      <c r="Y322" s="250"/>
      <c r="Z322" s="250"/>
      <c r="AA322" s="250"/>
      <c r="AB322" s="250"/>
      <c r="AC322" s="250"/>
      <c r="AD322" s="250"/>
      <c r="AE322" s="250"/>
      <c r="AF322" s="250"/>
      <c r="AG322" s="250"/>
      <c r="AH322" s="250"/>
      <c r="AI322" s="250"/>
      <c r="AJ322" s="250"/>
      <c r="AK322" s="250"/>
      <c r="AL322" s="250"/>
      <c r="AM322" s="250"/>
      <c r="AN322" s="250"/>
      <c r="AO322" s="250"/>
      <c r="AP322" s="250"/>
      <c r="AQ322" s="250"/>
      <c r="AR322" s="250"/>
      <c r="AS322" s="250"/>
      <c r="AT322" s="250"/>
      <c r="AU322" s="250"/>
      <c r="AV322" s="250"/>
      <c r="AW322" s="250"/>
      <c r="AX322" s="250"/>
      <c r="AY322" s="250"/>
      <c r="AZ322" s="250"/>
      <c r="BA322" s="250"/>
      <c r="BB322" s="250"/>
      <c r="BC322" s="250"/>
      <c r="BD322" s="250"/>
      <c r="BE322" s="250"/>
      <c r="BF322" s="250"/>
      <c r="BG322" s="250"/>
      <c r="BH322" s="250"/>
      <c r="BI322" s="250"/>
      <c r="BJ322" s="250"/>
      <c r="BK322" s="250"/>
      <c r="BL322" s="250"/>
      <c r="BM322" s="250"/>
      <c r="BN322" s="250"/>
      <c r="BO322" s="250"/>
      <c r="BP322" s="250"/>
      <c r="BQ322" s="250"/>
      <c r="BR322" s="250"/>
      <c r="BS322" s="250"/>
      <c r="BT322" s="250"/>
      <c r="BU322" s="250"/>
      <c r="BV322" s="250"/>
      <c r="BW322" s="250"/>
      <c r="BX322" s="250"/>
      <c r="BY322" s="250"/>
      <c r="BZ322" s="250"/>
      <c r="CA322" s="250"/>
      <c r="CB322" s="250"/>
      <c r="CC322" s="250"/>
      <c r="CD322" s="250"/>
      <c r="CE322" s="250"/>
      <c r="CF322" s="250"/>
      <c r="CG322" s="250"/>
      <c r="CH322" s="250"/>
      <c r="CI322" s="250"/>
      <c r="CJ322" s="250"/>
      <c r="CK322" s="250"/>
      <c r="CL322" s="250"/>
      <c r="CM322" s="250"/>
      <c r="CN322" s="250"/>
      <c r="CO322" s="250"/>
      <c r="CP322" s="250"/>
      <c r="CQ322" s="250"/>
      <c r="CR322" s="250"/>
      <c r="CS322" s="250"/>
      <c r="CT322" s="250"/>
      <c r="CU322" s="250"/>
      <c r="CV322" s="250"/>
      <c r="CW322" s="250"/>
      <c r="CX322" s="250"/>
      <c r="CY322" s="250"/>
      <c r="CZ322" s="250"/>
      <c r="DA322" s="250"/>
      <c r="DB322" s="250"/>
      <c r="DC322" s="250"/>
      <c r="DD322" s="250"/>
      <c r="DE322" s="250"/>
      <c r="DF322" s="250"/>
      <c r="DG322" s="250"/>
      <c r="DH322" s="250"/>
      <c r="DI322" s="250"/>
      <c r="DJ322" s="250"/>
      <c r="DK322" s="250"/>
      <c r="DL322" s="250"/>
      <c r="DM322" s="250"/>
      <c r="DN322" s="250"/>
      <c r="DO322" s="250"/>
      <c r="DP322" s="250"/>
      <c r="DQ322" s="250"/>
      <c r="DR322" s="250"/>
      <c r="DS322" s="250"/>
      <c r="DT322" s="250"/>
      <c r="DU322" s="250"/>
      <c r="DV322" s="250"/>
      <c r="DW322" s="250"/>
      <c r="DX322" s="250"/>
      <c r="DY322" s="250"/>
      <c r="DZ322" s="250"/>
      <c r="EA322" s="250"/>
      <c r="EB322" s="250"/>
      <c r="EC322" s="250"/>
      <c r="ED322" s="250"/>
      <c r="EE322" s="250"/>
      <c r="EF322" s="250"/>
      <c r="EG322" s="250"/>
      <c r="EH322" s="250"/>
      <c r="EI322" s="250"/>
      <c r="EJ322" s="250"/>
      <c r="EK322" s="250"/>
      <c r="EL322" s="250"/>
      <c r="EM322" s="250"/>
      <c r="EN322" s="250"/>
      <c r="EO322" s="250"/>
      <c r="EP322" s="250"/>
      <c r="EQ322" s="250"/>
      <c r="ER322" s="250"/>
      <c r="ES322" s="250"/>
      <c r="ET322" s="250"/>
      <c r="EU322" s="250"/>
      <c r="EV322" s="250"/>
      <c r="EW322" s="250"/>
      <c r="EX322" s="250"/>
      <c r="EY322" s="250"/>
      <c r="EZ322" s="250"/>
      <c r="FA322" s="250"/>
      <c r="FB322" s="250"/>
      <c r="FC322" s="250"/>
      <c r="FD322" s="250"/>
      <c r="FE322" s="250"/>
      <c r="FF322" s="250"/>
      <c r="FG322" s="250"/>
      <c r="FH322" s="250"/>
      <c r="FI322" s="250"/>
      <c r="FJ322" s="250"/>
      <c r="FK322" s="250"/>
      <c r="FL322" s="250"/>
      <c r="FM322" s="250"/>
      <c r="FN322" s="250"/>
      <c r="FO322" s="250"/>
      <c r="FP322" s="250"/>
      <c r="FQ322" s="250"/>
      <c r="FR322" s="250"/>
      <c r="FS322" s="250"/>
      <c r="FT322" s="250"/>
      <c r="FU322" s="250"/>
      <c r="FV322" s="250"/>
      <c r="FW322" s="250"/>
      <c r="FX322" s="250"/>
      <c r="FY322" s="250"/>
      <c r="FZ322" s="250"/>
      <c r="GA322" s="250"/>
      <c r="GB322" s="250"/>
      <c r="GC322" s="250"/>
      <c r="GD322" s="250"/>
      <c r="GE322" s="250"/>
      <c r="GF322" s="250"/>
      <c r="GG322" s="250"/>
      <c r="GH322" s="250"/>
      <c r="GI322" s="250"/>
      <c r="GJ322" s="250"/>
      <c r="GK322" s="250"/>
      <c r="GL322" s="250"/>
      <c r="GM322" s="250"/>
      <c r="GN322" s="250"/>
      <c r="GO322" s="250"/>
      <c r="GP322" s="250"/>
      <c r="GQ322" s="250"/>
      <c r="GR322" s="250"/>
      <c r="GS322" s="250"/>
      <c r="GT322" s="250"/>
      <c r="GU322" s="250"/>
      <c r="GV322" s="250"/>
      <c r="GW322" s="250"/>
      <c r="GX322" s="250"/>
      <c r="GY322" s="250"/>
      <c r="GZ322" s="250"/>
      <c r="HA322" s="250"/>
      <c r="HB322" s="250"/>
      <c r="HC322" s="250"/>
      <c r="HD322" s="250"/>
      <c r="HE322" s="250"/>
      <c r="HF322" s="250"/>
      <c r="HG322" s="250"/>
      <c r="HH322" s="250"/>
      <c r="HI322" s="250"/>
      <c r="HJ322" s="250"/>
      <c r="HK322" s="250"/>
      <c r="HL322" s="250"/>
      <c r="HM322" s="250"/>
      <c r="HN322" s="250"/>
      <c r="HO322" s="250"/>
      <c r="HP322" s="250"/>
      <c r="HQ322" s="250"/>
      <c r="HR322" s="250"/>
      <c r="HS322" s="250"/>
      <c r="HT322" s="250"/>
      <c r="HU322" s="250"/>
      <c r="HV322" s="250"/>
      <c r="HW322" s="250"/>
    </row>
    <row r="323" spans="1:231" s="6" customFormat="1" ht="22.5" customHeight="1" x14ac:dyDescent="0.5">
      <c r="A323" s="355" t="s">
        <v>78</v>
      </c>
      <c r="B323" s="355"/>
      <c r="C323" s="355"/>
      <c r="D323" s="355"/>
      <c r="E323" s="355"/>
      <c r="F323" s="355"/>
      <c r="G323" s="355"/>
      <c r="H323" s="355"/>
      <c r="I323" s="355"/>
    </row>
    <row r="324" spans="1:231" s="6" customFormat="1" ht="26.25" customHeight="1" x14ac:dyDescent="0.5">
      <c r="A324" s="17" t="s">
        <v>255</v>
      </c>
      <c r="B324" s="17"/>
      <c r="C324" s="17"/>
      <c r="D324" s="17"/>
      <c r="E324" s="17"/>
      <c r="F324" s="17"/>
      <c r="G324" s="17"/>
      <c r="H324" s="17"/>
      <c r="I324" s="17"/>
    </row>
    <row r="325" spans="1:231" s="6" customFormat="1" ht="21.75" x14ac:dyDescent="0.5">
      <c r="A325" s="14" t="s">
        <v>256</v>
      </c>
      <c r="B325" s="14"/>
      <c r="C325" s="14"/>
      <c r="D325" s="14"/>
      <c r="E325" s="14"/>
      <c r="F325" s="14"/>
      <c r="G325" s="14"/>
      <c r="H325" s="333"/>
      <c r="I325" s="14"/>
    </row>
    <row r="326" spans="1:231" s="6" customFormat="1" ht="24" customHeight="1" x14ac:dyDescent="0.5">
      <c r="A326" s="17" t="s">
        <v>111</v>
      </c>
      <c r="E326" s="334"/>
    </row>
  </sheetData>
  <mergeCells count="18">
    <mergeCell ref="B60:C60"/>
    <mergeCell ref="B68:C68"/>
    <mergeCell ref="A1:K1"/>
    <mergeCell ref="F5:G5"/>
    <mergeCell ref="H5:I5"/>
    <mergeCell ref="B5:C6"/>
    <mergeCell ref="D5:D6"/>
    <mergeCell ref="E5:E6"/>
    <mergeCell ref="K5:K6"/>
    <mergeCell ref="I2:K2"/>
    <mergeCell ref="A5:A6"/>
    <mergeCell ref="J189:K189"/>
    <mergeCell ref="J234:K234"/>
    <mergeCell ref="B310:C310"/>
    <mergeCell ref="B320:C320"/>
    <mergeCell ref="A323:I323"/>
    <mergeCell ref="I310:K310"/>
    <mergeCell ref="B313:C313"/>
  </mergeCells>
  <pageMargins left="0" right="0" top="0.62992125984251968" bottom="0.23622047244094491" header="0.27559055118110237" footer="0.15748031496062992"/>
  <pageSetup paperSize="9" orientation="landscape" r:id="rId1"/>
  <headerFooter>
    <oddHeader>&amp;R&amp;"TH Sarabun New,ธรรมดา"&amp;14แบบ ปร.4 หน้าที่  &amp;P  ของ  17  หน้า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ราคากลาง</vt:lpstr>
      <vt:lpstr>ราคากลาง!Print_Area</vt:lpstr>
      <vt:lpstr>ราคากลาง!Print_Titles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</dc:creator>
  <cp:lastModifiedBy>User</cp:lastModifiedBy>
  <cp:lastPrinted>2025-05-22T04:18:09Z</cp:lastPrinted>
  <dcterms:created xsi:type="dcterms:W3CDTF">2017-06-19T07:47:58Z</dcterms:created>
  <dcterms:modified xsi:type="dcterms:W3CDTF">2025-05-22T04:20:30Z</dcterms:modified>
</cp:coreProperties>
</file>